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0"/>
  </bookViews>
  <sheets>
    <sheet name="rekapitulace" sheetId="1" r:id="rId1"/>
    <sheet name="daně" sheetId="2" r:id="rId2"/>
    <sheet name="dotace" sheetId="3" r:id="rId3"/>
    <sheet name="běžný" sheetId="4" r:id="rId4"/>
    <sheet name="kapitálový" sheetId="5" r:id="rId5"/>
    <sheet name="financování" sheetId="6" r:id="rId6"/>
  </sheets>
  <definedNames>
    <definedName name="_xlnm._FilterDatabase" localSheetId="3" hidden="1">'běžný'!$M$1:$M$3061</definedName>
    <definedName name="_xlnm._FilterDatabase" localSheetId="2" hidden="1">'dotace'!$F$1:$F$128</definedName>
    <definedName name="_xlnm._FilterDatabase" localSheetId="4" hidden="1">'kapitálový'!$M$1:$M$190</definedName>
    <definedName name="_xlnm.Print_Titles" localSheetId="3">'běžný'!$1:$2</definedName>
    <definedName name="_xlnm.Print_Titles" localSheetId="4">'kapitálový'!$1:$2</definedName>
    <definedName name="_xlnm.Print_Area" localSheetId="1">'daně'!$A$1:$H$43</definedName>
  </definedNames>
  <calcPr fullCalcOnLoad="1"/>
</workbook>
</file>

<file path=xl/sharedStrings.xml><?xml version="1.0" encoding="utf-8"?>
<sst xmlns="http://schemas.openxmlformats.org/spreadsheetml/2006/main" count="1729" uniqueCount="1130">
  <si>
    <t>Sanace skalní stěny Sv.Duch - vl.podíl</t>
  </si>
  <si>
    <t>JDSHO - služby školení, vzdělávání</t>
  </si>
  <si>
    <t>správní poplatky -evidence obyv.</t>
  </si>
  <si>
    <t>pokuty - přestupkové řízení</t>
  </si>
  <si>
    <t>pokuty - OP + pasy</t>
  </si>
  <si>
    <t>ostatní příjmy</t>
  </si>
  <si>
    <t>OVV - CELKEM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</si>
  <si>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</si>
  <si>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</si>
  <si>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</si>
  <si>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</si>
  <si>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</si>
  <si>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</si>
  <si>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</si>
  <si>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</si>
  <si>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</si>
  <si>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ODBOR SPRÁVY MAJETKU</t>
  </si>
  <si>
    <t>nákup služeb</t>
  </si>
  <si>
    <t>pronájmy pozemků</t>
  </si>
  <si>
    <t>správa hřbitova</t>
  </si>
  <si>
    <t>věcné břemeno</t>
  </si>
  <si>
    <t>čištění splaškové kanalizace</t>
  </si>
  <si>
    <t>Pronájem - VaK sítě</t>
  </si>
  <si>
    <t>STAVEBNÍ ÚŘAD</t>
  </si>
  <si>
    <t>správní poplatky</t>
  </si>
  <si>
    <t>pokuty</t>
  </si>
  <si>
    <t>SÚ - CELKEM</t>
  </si>
  <si>
    <t>ozeleňovací práce ve městě</t>
  </si>
  <si>
    <t>kontrola lovu</t>
  </si>
  <si>
    <t>popl.za znečišť. život.prostř.</t>
  </si>
  <si>
    <t xml:space="preserve">pokuty </t>
  </si>
  <si>
    <t>příspěvek na provoz MŠ,ZŠ</t>
  </si>
  <si>
    <t>úhrada neinv. nákladů od obcí</t>
  </si>
  <si>
    <t>CPDM o.p.s.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</si>
  <si>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</si>
  <si>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</si>
  <si>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</si>
  <si>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</si>
  <si>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</si>
  <si>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ŽIVNOSTENSKÝ ÚŘAD</t>
  </si>
  <si>
    <t>ŽÚ - CELKEM</t>
  </si>
  <si>
    <t>MĚSTSKÁ POLICIE</t>
  </si>
  <si>
    <t>PHM</t>
  </si>
  <si>
    <t>STAROSTA +  MÍSTOSTAR.</t>
  </si>
  <si>
    <t>reprefond starosty</t>
  </si>
  <si>
    <t>STAR.+ MÍSTOSTAR. CELKEM</t>
  </si>
  <si>
    <t>ZM, RM, VÝBORY, KOMISE</t>
  </si>
  <si>
    <t>odměny členům</t>
  </si>
  <si>
    <t>ZM, RM, VÝB., KOM. - CELKEM</t>
  </si>
  <si>
    <t>zprac. manag.plánu pro hist.centrum - dot.</t>
  </si>
  <si>
    <t>Management plán - celkem</t>
  </si>
  <si>
    <t>dotace z MK - Příběh města</t>
  </si>
  <si>
    <t>nákup služeb - z dotace</t>
  </si>
  <si>
    <t>dotace ze SFDI - tunel Trojice</t>
  </si>
  <si>
    <t>tunel Trojice-studie proveditel. - dot.</t>
  </si>
  <si>
    <t>tunel Trojice-studie proveditel.-VP</t>
  </si>
  <si>
    <t>tunel Trojice - nemocnice - celkem</t>
  </si>
  <si>
    <t>svah na Cihelně - odvodňovací rigol</t>
  </si>
  <si>
    <t>nákup čerpadla na skládku TKO</t>
  </si>
  <si>
    <t>úroky - příjem</t>
  </si>
  <si>
    <t>org.</t>
  </si>
  <si>
    <t>psí útulek - dary</t>
  </si>
  <si>
    <t>RZ 1/01</t>
  </si>
  <si>
    <t>RZ 1/04</t>
  </si>
  <si>
    <t>ODBOR VNITŘNÍCH VĚCÍ</t>
  </si>
  <si>
    <t>§</t>
  </si>
  <si>
    <t>6171</t>
  </si>
  <si>
    <t>platy zaměstnanců</t>
  </si>
  <si>
    <t>ostatní osobní výdaje</t>
  </si>
  <si>
    <t>odvody na sociální pojištění</t>
  </si>
  <si>
    <t>odvody na zdravotní pojištění</t>
  </si>
  <si>
    <t>5136</t>
  </si>
  <si>
    <t>veřejná WC - nákup služeb INSTPA</t>
  </si>
  <si>
    <t>čištění ulic a zimní údržba komunikací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</si>
  <si>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</si>
  <si>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</si>
  <si>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</si>
  <si>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</si>
  <si>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</si>
  <si>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</si>
  <si>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</si>
  <si>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neinv.dotace IOP - Czech POINT</t>
  </si>
  <si>
    <t>Czech POINT - celkem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</si>
  <si>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</si>
  <si>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</si>
  <si>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</si>
  <si>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</si>
  <si>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</si>
  <si>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</si>
  <si>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</si>
  <si>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</si>
  <si>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</si>
  <si>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</si>
  <si>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pohoštění</t>
  </si>
  <si>
    <t>věcné dary</t>
  </si>
  <si>
    <t>styk s městy celkem</t>
  </si>
  <si>
    <t>programové vybavení</t>
  </si>
  <si>
    <t>knihy, učební pomůcky, tisk</t>
  </si>
  <si>
    <t>142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</si>
  <si>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</si>
  <si>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</si>
  <si>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</si>
  <si>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</si>
  <si>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</si>
  <si>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</si>
  <si>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</si>
  <si>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svatební obřady, životní výročí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</si>
  <si>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</si>
  <si>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</si>
  <si>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</si>
  <si>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</si>
  <si>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</si>
  <si>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</si>
  <si>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</si>
  <si>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ostatní nedaňové příjmy j.n.</t>
  </si>
  <si>
    <t>pronájem - zahrádky</t>
  </si>
  <si>
    <t>pronájem - pozemky</t>
  </si>
  <si>
    <t>pronájem - kolektor</t>
  </si>
  <si>
    <t>voda</t>
  </si>
  <si>
    <t>MŠ T.G.M - příspěvky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</si>
  <si>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</si>
  <si>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</si>
  <si>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</si>
  <si>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</si>
  <si>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</si>
  <si>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</si>
  <si>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</si>
  <si>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Linecká - příspěvky</t>
  </si>
  <si>
    <t>příjmy z pronájmu</t>
  </si>
  <si>
    <t>příspěvek na indviduální dopravu</t>
  </si>
  <si>
    <t>příspěvek na zvláštní pomůcky</t>
  </si>
  <si>
    <t>příspěvek na provoz motor. vozidla</t>
  </si>
  <si>
    <t>sociální dávky - celkem</t>
  </si>
  <si>
    <t>léky a zdravotnický materiál</t>
  </si>
  <si>
    <t>prádlo, oděv, obuv</t>
  </si>
  <si>
    <t>721</t>
  </si>
  <si>
    <t>5023</t>
  </si>
  <si>
    <t>odměny členů zastupitelstev obcí</t>
  </si>
  <si>
    <t>ODSH CELKEM</t>
  </si>
  <si>
    <t>RZ 4/04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</si>
  <si>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</si>
  <si>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</si>
  <si>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</si>
  <si>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</si>
  <si>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</si>
  <si>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</si>
  <si>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</si>
  <si>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</si>
  <si>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MŠ Plešivec 391 - celkem</t>
  </si>
  <si>
    <t>ZŠ T.G.M - celkem</t>
  </si>
  <si>
    <t>ZŠ Plešivec - celkem</t>
  </si>
  <si>
    <t>ZŠ Linecká - celkem</t>
  </si>
  <si>
    <t>ZŠ Nádraží - celkem</t>
  </si>
  <si>
    <t>prodej majetku - vybavení kancel.</t>
  </si>
  <si>
    <t>ostatní dávky soc. zabezpečení - nespecif.</t>
  </si>
  <si>
    <t>ostatní dávky zdrav. postiž. občanům</t>
  </si>
  <si>
    <t>příspěvek na živobytí</t>
  </si>
  <si>
    <t>doplatek na bydlení</t>
  </si>
  <si>
    <t>mimořádná okamžitá pomoc</t>
  </si>
  <si>
    <t>mimoř.ok.pomoc - soc.vyloučení - VT</t>
  </si>
  <si>
    <t>nákup DDHM</t>
  </si>
  <si>
    <t>úroky z úvěrů - celkem</t>
  </si>
  <si>
    <t xml:space="preserve">BĚŽNÝ ROZPOČET </t>
  </si>
  <si>
    <t xml:space="preserve">KAPITÁLOVÝ ROZPOČET </t>
  </si>
  <si>
    <t>nákup ost.služeb</t>
  </si>
  <si>
    <t>ČKRF - parkovací automaty</t>
  </si>
  <si>
    <t>oprava a údržba majetku - hřbitov</t>
  </si>
  <si>
    <t>opravy a údržba majetku - celkem</t>
  </si>
  <si>
    <t>ost. neinv.transfery obyvatelstvu</t>
  </si>
  <si>
    <t>Program regenerace MPR celkem</t>
  </si>
  <si>
    <t>daň z příjmů FO ze závislé činnosti</t>
  </si>
  <si>
    <t>daň z příjmů fyzických osob-OSVČ</t>
  </si>
  <si>
    <t>daň z příjmů FO z kapitál.výnosů</t>
  </si>
  <si>
    <t>pronájem skládky</t>
  </si>
  <si>
    <t>SF - příspěvek na stravování</t>
  </si>
  <si>
    <t>RO č.113/2009</t>
  </si>
  <si>
    <t>RO č.109/2009</t>
  </si>
  <si>
    <t>KÚ - Rozšíření městského kamerového dohlížecího systému v ČK (417.362,- Kč)</t>
  </si>
  <si>
    <t>únik vody v kašně ( pojistná událost )</t>
  </si>
  <si>
    <t>SF - příspěvek na penz. připojištění</t>
  </si>
  <si>
    <t>SF - finanční dary obyv.- výročí zaměst.</t>
  </si>
  <si>
    <t>výdaje spojené s realizací majetku</t>
  </si>
  <si>
    <t>opravy a údržba opěrných zdí</t>
  </si>
  <si>
    <t>příspěvek na opravu bezbar.bytu</t>
  </si>
  <si>
    <t>konzultační, poradenské a práv.služby</t>
  </si>
  <si>
    <t>SF -nákup služeb - akce pro děti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</si>
  <si>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</si>
  <si>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</si>
  <si>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</si>
  <si>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</si>
  <si>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</si>
  <si>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</si>
  <si>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</si>
  <si>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</si>
  <si>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</si>
  <si>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</si>
  <si>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</si>
  <si>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provoz kina</t>
  </si>
  <si>
    <t>vratky minulých let (přeplatky záloh)</t>
  </si>
  <si>
    <t>úroky z úvěru (budova úřadu)</t>
  </si>
  <si>
    <t>ostatní náhrady obyvatelstvu (prac.úrazy)</t>
  </si>
  <si>
    <t>ostatní výdaje - ochrana živ.prostř.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</si>
  <si>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</si>
  <si>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</si>
  <si>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</si>
  <si>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</si>
  <si>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</si>
  <si>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SF - věcné dary - akce pro děti</t>
  </si>
  <si>
    <t>služby telekomunikací</t>
  </si>
  <si>
    <t>nákup pozemků</t>
  </si>
  <si>
    <t>příjem z poskyt.služeb</t>
  </si>
  <si>
    <t>nájem zasedací místnosti</t>
  </si>
  <si>
    <t>příjmy ze zasedací místnosti</t>
  </si>
  <si>
    <t>reprefond - věcné dary</t>
  </si>
  <si>
    <t>služby telekom. a radiokomunikací</t>
  </si>
  <si>
    <t>nákup materiálu (posyp apod.)</t>
  </si>
  <si>
    <t>nájemné - pozemek Hradební</t>
  </si>
  <si>
    <t>konz., poradenské a právní služby</t>
  </si>
  <si>
    <t>pronájem honebních pozemků</t>
  </si>
  <si>
    <t>pitná voda - kolektor</t>
  </si>
  <si>
    <t>KAPITÁLOVÝ ROZPOČET CELKEM</t>
  </si>
  <si>
    <t>exekuční náklady</t>
  </si>
  <si>
    <t>st.dotace-výkon státní správy</t>
  </si>
  <si>
    <t>Komunitní plánování  - celkem</t>
  </si>
  <si>
    <t>přijaté nekapitál. příspěvky</t>
  </si>
  <si>
    <t>pokuty památková péče</t>
  </si>
  <si>
    <t>opravy a údržba</t>
  </si>
  <si>
    <t>Čerpání dlouhodobých úvěrů v roce 2009 :</t>
  </si>
  <si>
    <t>Zůstatky na bankovních účtech :</t>
  </si>
  <si>
    <t>základní běžný účet:</t>
  </si>
  <si>
    <t>fondy :</t>
  </si>
  <si>
    <t xml:space="preserve">celkem : </t>
  </si>
  <si>
    <t>v Kč</t>
  </si>
  <si>
    <t>neinv.přísp.ČKRF - oprava Synagogy</t>
  </si>
  <si>
    <t>neinv.přísp.ČKRF - opr. Synagogy VP</t>
  </si>
  <si>
    <t>grant z KÚ - reko signaliz.děts.hřiště</t>
  </si>
  <si>
    <t>reko signalizace na dětském hřišti</t>
  </si>
  <si>
    <t>reko signalizace na dětském hřišti - VP</t>
  </si>
  <si>
    <t xml:space="preserve">nákup služeb </t>
  </si>
  <si>
    <t>Vzkaz potomkům - celkem</t>
  </si>
  <si>
    <t xml:space="preserve">příjem z reklamy </t>
  </si>
  <si>
    <t>neinv.přísp.na uspoř.koncertu Čech.</t>
  </si>
  <si>
    <t>peněžní ocenění žákům ZUŠ</t>
  </si>
  <si>
    <t>neinv.dotace z MK-oprava střechy ZŠ TGM</t>
  </si>
  <si>
    <t>oprava střechy v ZŠ TGM - z dot.</t>
  </si>
  <si>
    <t>oprava střechy v ZŠ TGM - VP</t>
  </si>
  <si>
    <t>ZŠ TGM - oprava střechy celkem</t>
  </si>
  <si>
    <t>neinv.dot.z KÚ - Nemov.kult.památky</t>
  </si>
  <si>
    <t>oprava mostu u Buděj.brány - z dotace</t>
  </si>
  <si>
    <t>oprava mostu u Buděj.brány - VP</t>
  </si>
  <si>
    <t>opr.mostu u Buděj.brány celkem</t>
  </si>
  <si>
    <t>neinv.dotace z KÚ - výměna oken Linecká</t>
  </si>
  <si>
    <t>výměna oken ZŠ Linecká -z dotace</t>
  </si>
  <si>
    <t>výměna oken ZŠ Linecká -VP</t>
  </si>
  <si>
    <t>výměna oken ZŠ Linecká - celkem</t>
  </si>
  <si>
    <t>2102733917/2700</t>
  </si>
  <si>
    <t xml:space="preserve">příjmy z poskyt.sociálních služeb  </t>
  </si>
  <si>
    <t>přísp.na Povodňové konto KÚ Jč.kraje</t>
  </si>
  <si>
    <t>Euroregion Šumava</t>
  </si>
  <si>
    <t>opravy stánků</t>
  </si>
  <si>
    <t>financování celkem</t>
  </si>
  <si>
    <t>FINANCOVÁNÍ</t>
  </si>
  <si>
    <t>Reko Nové Dobrkovice 1.etapa - vodovod</t>
  </si>
  <si>
    <t>Reko Nové Dobrkovice 1.etapa - kanalizace</t>
  </si>
  <si>
    <t>Reko Nové Dobrkovice 1.etapa - ostatní</t>
  </si>
  <si>
    <t>Reko Nové Dobrkovice 1.etapa - veřej.osvětlení</t>
  </si>
  <si>
    <t>Reko Nové Dobrkovice 1.etapa - komunikace</t>
  </si>
  <si>
    <t>změna stavu krátkodobých prostředků na bankovních účtech</t>
  </si>
  <si>
    <t>uhrazené splátky dlouhodobých přijatých půjčených prostředků</t>
  </si>
  <si>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</si>
  <si>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</si>
  <si>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</si>
  <si>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</si>
  <si>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</si>
  <si>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</si>
  <si>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pokuty - převzaté z OkÚ</t>
  </si>
  <si>
    <t>vybavení kanceláří - nákup DHDM</t>
  </si>
  <si>
    <t>vybavení kanceláří - celkem</t>
  </si>
  <si>
    <t>Progr.protidrog.prevence - celkem</t>
  </si>
  <si>
    <t>dotace na soc.dávky - celkem</t>
  </si>
  <si>
    <t>příspěvek na péči</t>
  </si>
  <si>
    <t>dotace MPSV-ZTP+hmotná nouze</t>
  </si>
  <si>
    <t>přísp.na úpravu a provoz bezbar.bytu</t>
  </si>
  <si>
    <t>saldo kapitálového rozpočtu</t>
  </si>
  <si>
    <t>daňové příjmy, nedaňové příjmy, neinv.dotace</t>
  </si>
  <si>
    <t>správní poplatky - OP</t>
  </si>
  <si>
    <t>dotace MF - soc.právní ochrana dětí</t>
  </si>
  <si>
    <t>dálniční známky do zahraničí</t>
  </si>
  <si>
    <t>drobný DHDM</t>
  </si>
  <si>
    <t>nákup materiálu - nebytové prostory</t>
  </si>
  <si>
    <t>odvody na sociální pojištění-dotace</t>
  </si>
  <si>
    <t>odvody na zdravotní pojištění-dotace</t>
  </si>
  <si>
    <t>nákup služeb - Ceny města</t>
  </si>
  <si>
    <t>věcné dary - Ceny města</t>
  </si>
  <si>
    <t>Ceny města - celkem</t>
  </si>
  <si>
    <t>hřbitov - nákup materiálu</t>
  </si>
  <si>
    <t>nepeněžní plnění - ČKRF sklepy</t>
  </si>
  <si>
    <t>RO č.133/2009</t>
  </si>
  <si>
    <t>RO č.131/2009</t>
  </si>
  <si>
    <t xml:space="preserve">DPS o.p.s. celkem </t>
  </si>
  <si>
    <t>nákup služeb včet.mandát.odměny</t>
  </si>
  <si>
    <t>kasárna Vyšný - hlídací služby</t>
  </si>
  <si>
    <t>kasárna Vyšný - periodické revize</t>
  </si>
  <si>
    <t>kasárna Vyšný - opravy a údržba</t>
  </si>
  <si>
    <t>kasárna Vyšný - el.energie</t>
  </si>
  <si>
    <t>kasárna Vyšný -  celkem</t>
  </si>
  <si>
    <t>dotace MPSV - příspěvek na péči</t>
  </si>
  <si>
    <t xml:space="preserve">ODBOR INVESTIC </t>
  </si>
  <si>
    <t>ODBOR ŽIVOTNÍHO PROSTŘEDÍ</t>
  </si>
  <si>
    <t>ODBOR SOCIÁLNÍCH VĚCÍ A ZDRAVOTNICTVÍ</t>
  </si>
  <si>
    <t>ODDĚLENÍ STRATEGICKÉHO ROZVOJE</t>
  </si>
  <si>
    <t>RO č.178/2009</t>
  </si>
  <si>
    <t>RO č.179/2009</t>
  </si>
  <si>
    <t>ODBOR ÚZEMNÍHO PLÁNOVÁNÍ A PAMÁTKOVÉ PÉČE</t>
  </si>
  <si>
    <t>ODBOR ŠKOLSTVÍ,SPORTU A MLÁDEŽE</t>
  </si>
  <si>
    <t>Městská knihovna - celkem</t>
  </si>
  <si>
    <t>kasárna Vyšný celkem</t>
  </si>
  <si>
    <t>nákup služeb-územně analyt.podkl.</t>
  </si>
  <si>
    <t>OSR - CELKEM</t>
  </si>
  <si>
    <t>OŠSM - CELKEM</t>
  </si>
  <si>
    <t>OSVaZ - CELKEM</t>
  </si>
  <si>
    <t>OŽP - CELKEM</t>
  </si>
  <si>
    <t>OI - CELKEM</t>
  </si>
  <si>
    <t>OSM - CELKEM</t>
  </si>
  <si>
    <t>OF - CELKEM</t>
  </si>
  <si>
    <t>KS - CELKEM</t>
  </si>
  <si>
    <t>KT - CELKEM</t>
  </si>
  <si>
    <t>veřejné osvětlení - elektr.energie</t>
  </si>
  <si>
    <t>MěP - CELKEM</t>
  </si>
  <si>
    <t>oddělení památkové péče</t>
  </si>
  <si>
    <t>oddělení územního plánování</t>
  </si>
  <si>
    <t>ODBOR INVESTIC</t>
  </si>
  <si>
    <t>OÚPaPP - CELKEM</t>
  </si>
  <si>
    <t>doprava celkem</t>
  </si>
  <si>
    <t>ostatní celkem</t>
  </si>
  <si>
    <t>osobní náklady úřadu celkem</t>
  </si>
  <si>
    <t>sociální dávky celkem</t>
  </si>
  <si>
    <t>osobní a věcné náklady celkem</t>
  </si>
  <si>
    <t>územní plánování celkem</t>
  </si>
  <si>
    <t>památková péče celkem</t>
  </si>
  <si>
    <t>sport celkem</t>
  </si>
  <si>
    <t>o.p.s. celkem</t>
  </si>
  <si>
    <t>Sport</t>
  </si>
  <si>
    <t>parkovací karty - zaměstnanci MěÚ</t>
  </si>
  <si>
    <t>nákup služeb - VP</t>
  </si>
  <si>
    <t>neinv.transfery o.p.s.-Česká maltézs.pom.</t>
  </si>
  <si>
    <t>užití loga města - znak a vlajka</t>
  </si>
  <si>
    <t>fotodokumentace</t>
  </si>
  <si>
    <r>
      <t>kronika města</t>
    </r>
    <r>
      <rPr>
        <sz val="10"/>
        <rFont val="Arial CE"/>
        <family val="0"/>
      </rPr>
      <t xml:space="preserve"> - nákup materiálu</t>
    </r>
  </si>
  <si>
    <r>
      <t xml:space="preserve">kronika města </t>
    </r>
    <r>
      <rPr>
        <sz val="10"/>
        <rFont val="Arial CE"/>
        <family val="0"/>
      </rPr>
      <t xml:space="preserve"> - nákup služeb</t>
    </r>
  </si>
  <si>
    <t>dálniční známky v ČR</t>
  </si>
  <si>
    <t>komunální odpad celkem</t>
  </si>
  <si>
    <t>věcné dary - domov důchodců</t>
  </si>
  <si>
    <t>příjem z prodeje auta - protihodnota</t>
  </si>
  <si>
    <t>98216</t>
  </si>
  <si>
    <t>platy zam.-dotace - soc.právní ochr.dětí</t>
  </si>
  <si>
    <t>platy zam.-dotace - soc.služby</t>
  </si>
  <si>
    <t>odvody na zdravotní pojištění - dot.</t>
  </si>
  <si>
    <t>odvody na sociální pojištění - dotace</t>
  </si>
  <si>
    <t>povinné ručení</t>
  </si>
  <si>
    <t>Den s handicapem - dotace Kiwanis</t>
  </si>
  <si>
    <t>komunikace PR - celkem</t>
  </si>
  <si>
    <t>neinv.dotace z MK - PR MPR A MPZ</t>
  </si>
  <si>
    <t>neinv.přísp.fyz.osobám - z dotace</t>
  </si>
  <si>
    <t>neinv.přísp.fyz.osobám  - podíl města</t>
  </si>
  <si>
    <t>neinv.příspěvek církvi - z dotace</t>
  </si>
  <si>
    <t>zasíťování ODSH</t>
  </si>
  <si>
    <t>nákup DHDM ( tiskárny,PC )</t>
  </si>
  <si>
    <t>nákup materiálu (myš, klávesnice...)</t>
  </si>
  <si>
    <t xml:space="preserve">pojištění majetku </t>
  </si>
  <si>
    <t>příjem z prodeje hrob.zařízení</t>
  </si>
  <si>
    <t>ZŠ Plešivec - příspěvky(vč.Nanečisto)</t>
  </si>
  <si>
    <t>ZŠ Nádraží - příspěvky(vč.Nanečisto)</t>
  </si>
  <si>
    <t>RP - Vyšný 1.změna</t>
  </si>
  <si>
    <t>spotřební materiál IT (tonery,...)</t>
  </si>
  <si>
    <t>FK Slavoj - smluvní příspěvek</t>
  </si>
  <si>
    <t>prodej ostatního majetku (plynovody,...)</t>
  </si>
  <si>
    <t>RP - Domoradice Jih</t>
  </si>
  <si>
    <t>pojištění automobilů ( havarijní )</t>
  </si>
  <si>
    <t>kasárna Vyšný - voda včetně srážkové</t>
  </si>
  <si>
    <t>aktualiz.GIS (data)</t>
  </si>
  <si>
    <t>úhrada neinv. nákladů od VÚ Boletice</t>
  </si>
  <si>
    <t>kasárna Vyšný - pojištění</t>
  </si>
  <si>
    <t>externí služby (periodické revize, ...)</t>
  </si>
  <si>
    <t>dotace Městskému divadlu</t>
  </si>
  <si>
    <t>pronájem - SM areál a separačka</t>
  </si>
  <si>
    <t>pronájem - energoblok K4 a rozvody</t>
  </si>
  <si>
    <t>pronájem - parkoviště (ČKRF, KB, kluby,...)</t>
  </si>
  <si>
    <t>Přiznané dotace na běžné účty v KB v roce 2009 avšak očekávané v r.2010 :</t>
  </si>
  <si>
    <t>WC - autob.nádraží -dotace</t>
  </si>
  <si>
    <t>technické zhodnocení parkovišť - ČKRF</t>
  </si>
  <si>
    <t>REZERVA - pro podíly města na dotacích</t>
  </si>
  <si>
    <t>celkem příspěvky Prelatura, matur.plesy</t>
  </si>
  <si>
    <t>saldo běžného rozpočtu</t>
  </si>
  <si>
    <t>péče o děti - popl.za zdravot.výkony</t>
  </si>
  <si>
    <t>přísp. na pronájem - ČK tělových a sport.z.</t>
  </si>
  <si>
    <t>příjmy z poskytování služeb</t>
  </si>
  <si>
    <t xml:space="preserve">správní poplatky </t>
  </si>
  <si>
    <t>,</t>
  </si>
  <si>
    <t>nákup ost.služeb (mytí aut)</t>
  </si>
  <si>
    <t>neinv.příspěvek - Svépomoc</t>
  </si>
  <si>
    <t>cestovní připojištění</t>
  </si>
  <si>
    <t>dotace MF - st.správa na soc.služby</t>
  </si>
  <si>
    <t>celkové saldo</t>
  </si>
  <si>
    <t>opiáty - příjem za recepty</t>
  </si>
  <si>
    <t>OÚPaPP CELKEM</t>
  </si>
  <si>
    <t>BĚŽNÝ ROZPOČET CELKEM</t>
  </si>
  <si>
    <t>opravy IT</t>
  </si>
  <si>
    <t>podpora ARCDATA ( GIS+ÚAP )</t>
  </si>
  <si>
    <r>
      <t xml:space="preserve">trhy ostatní </t>
    </r>
    <r>
      <rPr>
        <sz val="10"/>
        <rFont val="Arial CE"/>
        <family val="0"/>
      </rPr>
      <t>- pronájmy pozemků</t>
    </r>
  </si>
  <si>
    <t>poskyt.příspěvky a náhrady</t>
  </si>
  <si>
    <t>dotace z Mze na OLH</t>
  </si>
  <si>
    <t>příspěvky fyz.osobám na čin. OLH</t>
  </si>
  <si>
    <t>příspěvky práv.osobám na čin. OLH</t>
  </si>
  <si>
    <t>Odborný lesní hospodář - celkem</t>
  </si>
  <si>
    <t>PPS celkem</t>
  </si>
  <si>
    <t>Program podpory sportu - rezerva</t>
  </si>
  <si>
    <t>obnova vozového parku</t>
  </si>
  <si>
    <t>úhrady z vydobývaných prostor</t>
  </si>
  <si>
    <t>pohoštění - Ceny města</t>
  </si>
  <si>
    <t>neinv.přísp. - ZO ČSOP Šípek</t>
  </si>
  <si>
    <t>opravy nebyt.prost. - nepeněž.plnění</t>
  </si>
  <si>
    <t>kamerové body - el.energie</t>
  </si>
  <si>
    <t>pronájem  mostu - pivovar</t>
  </si>
  <si>
    <t>platby do fondu oprav za nebyt.prost.</t>
  </si>
  <si>
    <t xml:space="preserve">plyn </t>
  </si>
  <si>
    <t xml:space="preserve">opravy a udržování </t>
  </si>
  <si>
    <t xml:space="preserve">studená voda </t>
  </si>
  <si>
    <t xml:space="preserve">elektrická energie </t>
  </si>
  <si>
    <t>Budvar - příjem z prezentace</t>
  </si>
  <si>
    <t>Společnost tří zemí</t>
  </si>
  <si>
    <t>JDSHO - nákup materiálu</t>
  </si>
  <si>
    <t>obnova vozového parku MěÚ - 2 auta</t>
  </si>
  <si>
    <t>PD ZTV kasárna Vyšný</t>
  </si>
  <si>
    <t>rozšíření skládky TKO 3.etapa</t>
  </si>
  <si>
    <t>opravy kanalizací - Plán obnovy</t>
  </si>
  <si>
    <t>opravy vodovodů - Plán obnovy</t>
  </si>
  <si>
    <t>opravy komunikací a mostů celkem</t>
  </si>
  <si>
    <t>Budvar prezentace - příjmy</t>
  </si>
  <si>
    <t xml:space="preserve">Projekt Český Krumlov roce 2099 </t>
  </si>
  <si>
    <t>poplatky SW-tech.podpora,licence</t>
  </si>
  <si>
    <t>nákup materiálu-kanc.potřeby</t>
  </si>
  <si>
    <t>CELKEM</t>
  </si>
  <si>
    <t>cestovné - tuzemské</t>
  </si>
  <si>
    <t>cestovné - zahraniční</t>
  </si>
  <si>
    <t>služby IT (včetně povinných atestů)</t>
  </si>
  <si>
    <t>Internet připojení (včetně mobilů)</t>
  </si>
  <si>
    <t>opravy-nebyt.hospod. (Kostelní 163, Nové Spolí,...)</t>
  </si>
  <si>
    <t>nákup služeb - kontejner.stání,...</t>
  </si>
  <si>
    <t>Akční plán - celkem</t>
  </si>
  <si>
    <t>MŠ Vyšehrad - investiční příspěvek</t>
  </si>
  <si>
    <t>DPS - investiční dotace</t>
  </si>
  <si>
    <t>reko vodovodů - plán obnovy</t>
  </si>
  <si>
    <t>Program regenerace MPZ celkem</t>
  </si>
  <si>
    <t>neinv.příspěvek Sbor církve bratrské</t>
  </si>
  <si>
    <t>neinv.příspěvek - Medvědí vánoce</t>
  </si>
  <si>
    <t>Budvar - nákup ost.služeb</t>
  </si>
  <si>
    <t>nákup domů</t>
  </si>
  <si>
    <t>zajištění provozu městské skládky</t>
  </si>
  <si>
    <t>nákup služeb (projekce)</t>
  </si>
  <si>
    <t>Sanace skalní stěny Sv.Duch</t>
  </si>
  <si>
    <t>Pasport veřejného osvětlení - dokončení</t>
  </si>
  <si>
    <t>Publikace Příběh města - celkem</t>
  </si>
  <si>
    <t>náhrady mezd v době nemoci (14 dní)</t>
  </si>
  <si>
    <t>Městský zpravodaj - příjem z inzerce</t>
  </si>
  <si>
    <t>dotace ČKRF - na vlastní podíl k dotaci z ROP</t>
  </si>
  <si>
    <t>rezerva na záštity (formou příspěvku)</t>
  </si>
  <si>
    <t>nákup služeb - vl.podíl</t>
  </si>
  <si>
    <t>Domov pro matky s dětmi, org.složka</t>
  </si>
  <si>
    <t>lešení-lávka Pod kamenem</t>
  </si>
  <si>
    <t>%</t>
  </si>
  <si>
    <t>schválený rozpočet 2009</t>
  </si>
  <si>
    <t>upravený rozpočet 2009</t>
  </si>
  <si>
    <t>plnění rozpočtu</t>
  </si>
  <si>
    <t>% plnění UR</t>
  </si>
  <si>
    <t>rozpočet 2009</t>
  </si>
  <si>
    <t>Zůstatky na účtech města v tis. Kč:</t>
  </si>
  <si>
    <t>základní běžný účet :</t>
  </si>
  <si>
    <t>výdajový účet :</t>
  </si>
  <si>
    <t>běžné účty peněžních fondů :</t>
  </si>
  <si>
    <t>běžné účty celkem :</t>
  </si>
  <si>
    <t xml:space="preserve">neinv.přísp.pro Centrum soc.služeb </t>
  </si>
  <si>
    <t>neivn.příspěvek pro DDM</t>
  </si>
  <si>
    <t>5492</t>
  </si>
  <si>
    <t>Komunitní plán - peněžité dary</t>
  </si>
  <si>
    <t>OI</t>
  </si>
  <si>
    <t>KÚ</t>
  </si>
  <si>
    <t>MPSV</t>
  </si>
  <si>
    <t>OSVZ</t>
  </si>
  <si>
    <t>sociální dávky - pro ZTP a hmotnou nouzi</t>
  </si>
  <si>
    <t>schválený rozpočet</t>
  </si>
  <si>
    <t>x</t>
  </si>
  <si>
    <t>OŠSM</t>
  </si>
  <si>
    <t>RO č.112/2009</t>
  </si>
  <si>
    <t>sociální péče - Dům pro matky s dětmi ( vratka nedočerpané dotace )</t>
  </si>
  <si>
    <t>RO č.98/2009</t>
  </si>
  <si>
    <t>souhrnný dotační vztah - příspěvek na školství</t>
  </si>
  <si>
    <t>FO</t>
  </si>
  <si>
    <t>souhrnný dotační vztah - příspěvek na výkon státní správy</t>
  </si>
  <si>
    <t>sociální dávky - příspěvek na péči</t>
  </si>
  <si>
    <t>KS</t>
  </si>
  <si>
    <t>MP</t>
  </si>
  <si>
    <t>ZBÚ</t>
  </si>
  <si>
    <t>smlouva</t>
  </si>
  <si>
    <t>BV i KV</t>
  </si>
  <si>
    <t>KV</t>
  </si>
  <si>
    <t>ROP - rekonstrukce Lazebnického mostu (6.639.048,- Kč, SOD 7.197.966,46 Kč)</t>
  </si>
  <si>
    <t>BV</t>
  </si>
  <si>
    <t>IO</t>
  </si>
  <si>
    <t>KV i BV</t>
  </si>
  <si>
    <t>OVV</t>
  </si>
  <si>
    <t>SFDI - Výstavba přechodu pro chodce přes ulici Chvalšinská - ČK (580.000,- Kč)</t>
  </si>
  <si>
    <t>Regenerace sídlišť</t>
  </si>
  <si>
    <t>MF</t>
  </si>
  <si>
    <t>0ŠSM</t>
  </si>
  <si>
    <t>sociálně právní ochrana dětí</t>
  </si>
  <si>
    <t>výkon agendy sociální péče</t>
  </si>
  <si>
    <t>Podpora škol.programu EVVO pro ZŠ Plešivec</t>
  </si>
  <si>
    <t>příjmy z pronájmu pozemků</t>
  </si>
  <si>
    <t>neinv.dar od EON</t>
  </si>
  <si>
    <t>přijaté nekapitál.příspěvky a náhrady</t>
  </si>
  <si>
    <t>Program podpory EVVO-grant z KÚ</t>
  </si>
  <si>
    <t>finanční vypořádání dotací r. 2008</t>
  </si>
  <si>
    <t>reko kašna Nám.Svornosti+Horní ul.</t>
  </si>
  <si>
    <t>Komunitní plánování - nákup služeb</t>
  </si>
  <si>
    <t>vratka dotace MK - FV za 2008</t>
  </si>
  <si>
    <t>OP LZZ - Komunitní plánování v Českém Krumlově (2.661.325,98 Kč)</t>
  </si>
  <si>
    <t>reko vodovodu pod Lazebn.mostem</t>
  </si>
  <si>
    <t>Dotace přijaté na základní běžný účet města ("hlavní") :</t>
  </si>
  <si>
    <t xml:space="preserve">BV </t>
  </si>
  <si>
    <t>příjem z reklamy - Den s handicapem</t>
  </si>
  <si>
    <t>pronájem nebyt.prostor - celkem</t>
  </si>
  <si>
    <t>SK Badminton - dot. na provoz na r. 2009</t>
  </si>
  <si>
    <t>VHP - odvod výtěžku</t>
  </si>
  <si>
    <t>odstupné</t>
  </si>
  <si>
    <t>oprava a údržba majetku -  DPS</t>
  </si>
  <si>
    <t>reko hřbitova (chodníčky,dlažba,změna vstupu )</t>
  </si>
  <si>
    <t>rekonstrukce veřejného osvětlení</t>
  </si>
  <si>
    <t>reko kanalizací - Plán obnovy</t>
  </si>
  <si>
    <t>rekonstrukce budov DPS (čerp.fondu DPS)</t>
  </si>
  <si>
    <t>rekreační zóna Horní Brána</t>
  </si>
  <si>
    <t>přechod Chvalšinská - PD</t>
  </si>
  <si>
    <t>ZŠ Plešivec - nákup služeb - vl.podíl</t>
  </si>
  <si>
    <t>RP - Slupenec</t>
  </si>
  <si>
    <t>Vodní hudba pro ČK - nákup služeb</t>
  </si>
  <si>
    <t>el.energie - Nové Spolí</t>
  </si>
  <si>
    <t>oprava a údržba majetku - SUPŠ+SZŠ</t>
  </si>
  <si>
    <t>reko chodníků ( schodiště Mír,…)</t>
  </si>
  <si>
    <t>neinv.transf.podnikaj.FO - hudební čin.</t>
  </si>
  <si>
    <t>neinv.transf.podnikaj.FO - výstavní čin.</t>
  </si>
  <si>
    <t>neinv.transf.podnikaj.PO - hudeb.čin.</t>
  </si>
  <si>
    <t>neinv.transf.pro o.p.s.-film.tvorba,kino</t>
  </si>
  <si>
    <t>neinv.transf.pro o.p.s. - výstavní čin.</t>
  </si>
  <si>
    <t>neinv.transf.pro o.p.s. - ostatní kultura</t>
  </si>
  <si>
    <t>neinv.transf.pro o.s. - hudební činnost</t>
  </si>
  <si>
    <t>neinv.transf.pro o.s. - filmová tvorba…</t>
  </si>
  <si>
    <t>neinv.transf.pro o.s. - ostatní kultura</t>
  </si>
  <si>
    <t>neinv.transf.pro církev.org.-ost..kultura</t>
  </si>
  <si>
    <t>neinv.transf.ost.nezisk.org.-hudeb.čin.</t>
  </si>
  <si>
    <t>neinv.transf.ost.nezisk.org.-ost.kultura</t>
  </si>
  <si>
    <t>neinv-transf.ost.přísp.org.-hudební čin.</t>
  </si>
  <si>
    <t>neinv.transf.ost.přísp.org.-ost.kultura</t>
  </si>
  <si>
    <t>neinv.transf.nepodnikaj.FO - ediční č.</t>
  </si>
  <si>
    <t>neinv.transf.nepodnikaj.FO - ost.kultura</t>
  </si>
  <si>
    <t>neinv.přísp.pro Český zahrádkář.svaz</t>
  </si>
  <si>
    <t xml:space="preserve">celkem </t>
  </si>
  <si>
    <t>peněžní ocenění pro nejlepší sportovce</t>
  </si>
  <si>
    <t>KÚ - Rekonstrukce víceúčelového hřiště - sídliště Mír (1.518.471,- Kč)</t>
  </si>
  <si>
    <t>KÚ - Výměna střešní krytiny a oprava klempířských a dřevěných prvků MŠ Plešivec I - 1.etapa (1.200.000,- Kč)</t>
  </si>
  <si>
    <t>dotace z KÚ - publikace Příběh města</t>
  </si>
  <si>
    <t>KÚ - Výměna podlahových krytin a dveří MŠ Za Nádražím (560.000,- Kč)</t>
  </si>
  <si>
    <t>KÚ - Výměna podlahových krytin a dveří MŠ Plešivec I (748.811,- Kč)</t>
  </si>
  <si>
    <t>krátkodobé přijaté půjčené prostředky - kontokorent</t>
  </si>
  <si>
    <t>uhrazené splátky krátkodobě přijatých půjčených prostředků - KTK</t>
  </si>
  <si>
    <t>invest.dotace na nákup techn.vybavení pro zpracování ÚAP pro ORP ČK ( 278.819 Kč )</t>
  </si>
  <si>
    <t>SFDI-Studie prov.-siln.tunel a most přes Vltavu na siln.II/157U Trojice - Nemoc.ČK (2.272.900,- Kč)</t>
  </si>
  <si>
    <t>OP ŽP (ERDF) - Sanace skalní stěny Sv.Duch Český Krumlov (3.423.527,- Kč)</t>
  </si>
  <si>
    <t>3009-16725241/0710</t>
  </si>
  <si>
    <t>reko Lazebnický most - neuzn.náklad</t>
  </si>
  <si>
    <t>KÚ - Restaur.výklenk.kaple se sochou Bič.Krista na mostě u Buděj.brány (421.803 Kč)</t>
  </si>
  <si>
    <t>probíhá kontrola</t>
  </si>
  <si>
    <t>MK - Zpracování management plánu pro historické centrum města ČK - 1.fáze: zpracování podkladů a úvodní analýzy (300.000,- Kč)</t>
  </si>
  <si>
    <t>Zajištění regionálních funkcí knihoven v Jihočeském kraji</t>
  </si>
  <si>
    <t>Zajištění regionálních funkcí knihoven v Jihočeském kraji - doplatek</t>
  </si>
  <si>
    <t>neinv.přísp.na turnaj žáků 2.tříd v hokeji</t>
  </si>
  <si>
    <t>neinv.přísp.na Golfové slavnosti</t>
  </si>
  <si>
    <t>IOP - Provedení odbor.průzkumů a zprac.rozboru udržit.rozvoje území pro ORP Č.K.</t>
  </si>
  <si>
    <t>nákup služeb - údržba sportovišť</t>
  </si>
  <si>
    <t>OŽP</t>
  </si>
  <si>
    <t>KÚ - Aktual.a digital. lokál.ÚSES pro ORP Č.K., vyjma území CHKO (709.240,- Kč)</t>
  </si>
  <si>
    <t>RO č. 18/2009</t>
  </si>
  <si>
    <t>RO č. 16/2009</t>
  </si>
  <si>
    <t xml:space="preserve">MMR </t>
  </si>
  <si>
    <t>OÚPPP</t>
  </si>
  <si>
    <t>"Provoz sport.tříd se zaměřením na volejbal dívek a chlapců - ZŠ Za Nádražím"</t>
  </si>
  <si>
    <t>"Příspěvek na činnost sport.tříd na ZŠ TGM"</t>
  </si>
  <si>
    <t>Přiznané dotace na zvláštní účty (limitky v UCB Bank, podúčty v ČNB) :</t>
  </si>
  <si>
    <t>sociální péče - Dům na půl cesty (záloha 35%)</t>
  </si>
  <si>
    <t>sociální péče - Domov pro matky s dětmi (záloha 35%)</t>
  </si>
  <si>
    <t>Program podpory sociál.služeb - rezerva</t>
  </si>
  <si>
    <t>Program podpory sociál.služeb - celkem</t>
  </si>
  <si>
    <t>neinv.dotace z KÚ na regionál.fce MK</t>
  </si>
  <si>
    <t>přijaté neinvestiční dary</t>
  </si>
  <si>
    <t>volby 2008 - finanční vypořádání</t>
  </si>
  <si>
    <t>poplatky za uložení odpadů</t>
  </si>
  <si>
    <t>dotace IOP - Rozbor udržitel.rozvoje území -SR</t>
  </si>
  <si>
    <t>dotace IOP - Rozbor udržitel.rozvoje území -EU</t>
  </si>
  <si>
    <t>dotace z KÚ - sportovní třídy</t>
  </si>
  <si>
    <t>dotace z MPSV na sociální služby</t>
  </si>
  <si>
    <t>nákup materiálu - sport.hry MěÚ</t>
  </si>
  <si>
    <t xml:space="preserve">neinv.dotace provozovateli </t>
  </si>
  <si>
    <t>přísp.na maturit.ples - SUPŠ +Gymnázium.</t>
  </si>
  <si>
    <t>spolupráce Czechtourism</t>
  </si>
  <si>
    <t>neinv.příspěvek - basketbal p. Vlk</t>
  </si>
  <si>
    <t>reko Lazebnický most - podíl z EU</t>
  </si>
  <si>
    <t>neinv.dotace - sportovní třídy</t>
  </si>
  <si>
    <t>neinv.dotace z KÚ - EVVO</t>
  </si>
  <si>
    <t>platy zaměstnanců - z dotace</t>
  </si>
  <si>
    <t>ostatní osobní výdaje - z dotace</t>
  </si>
  <si>
    <t>odvody soc.pojištění  - z dotace</t>
  </si>
  <si>
    <t>odvody zdrav.pojištění - z dotace</t>
  </si>
  <si>
    <t>studená voda - z dotace</t>
  </si>
  <si>
    <t>plyn - z dotace</t>
  </si>
  <si>
    <t>elektrická energie - z dotace</t>
  </si>
  <si>
    <t>služby telekomunikací - z dotace</t>
  </si>
  <si>
    <t>opravy a udržování - z dotace</t>
  </si>
  <si>
    <t>odvody na SP - z dotace</t>
  </si>
  <si>
    <t>odvody na ZP - z dotace</t>
  </si>
  <si>
    <t>nákup DDHM - z dotace</t>
  </si>
  <si>
    <t>nákup materiálu j.n.- z dotace</t>
  </si>
  <si>
    <t>MK - Příběh města ČK - reprezent.publikace k 700.výročí města (1.063.000,- Kč)</t>
  </si>
  <si>
    <t>ZŠ Linecká - soc.centra, rozvody vody 2.etapa</t>
  </si>
  <si>
    <t>SF - ošatné - oddávající zastupitelé</t>
  </si>
  <si>
    <t>neinv.příspěvek pro MK - z dotace</t>
  </si>
  <si>
    <t>nákup služeb ost. - sport.hry MěÚ</t>
  </si>
  <si>
    <t>neinv.transf. obč.sdružením na nájem</t>
  </si>
  <si>
    <t>neinv.příspěvek na koncert JFK ČB</t>
  </si>
  <si>
    <t>vratka dotace od MD na Advent</t>
  </si>
  <si>
    <t>věcné dary pro OS Romů na fotbal</t>
  </si>
  <si>
    <t>neinv.přísp. ČSTV - Jihočes.krajs.sdruž.</t>
  </si>
  <si>
    <t>ZŠ Za Nádražím - pavilon D3,reko rozvodů</t>
  </si>
  <si>
    <t>územní studie - odvodnění města</t>
  </si>
  <si>
    <t>reko objektu kina</t>
  </si>
  <si>
    <t>budova MěÚ Kaplická - zateplení</t>
  </si>
  <si>
    <t>MŠ Plešivec - zateplení</t>
  </si>
  <si>
    <t>ZŠ Plešivec - zateplení</t>
  </si>
  <si>
    <t>MŠ Za soudem - zateplení</t>
  </si>
  <si>
    <t>MŠ Vyšehrad - zateplení</t>
  </si>
  <si>
    <t>ZŠ Za Nádražím - zateplení</t>
  </si>
  <si>
    <t>MŠ Za Nádražím - zateplení</t>
  </si>
  <si>
    <t>RO č.30/2009</t>
  </si>
  <si>
    <t>autobusové nádraží</t>
  </si>
  <si>
    <t>věcné dary - dětský domov</t>
  </si>
  <si>
    <t>příjem z reklamy - Vodní hudba</t>
  </si>
  <si>
    <t>pronájem movitých věcí</t>
  </si>
  <si>
    <t>prodej elektroodpadu</t>
  </si>
  <si>
    <t>Komunitní plánování - přijaté vratky</t>
  </si>
  <si>
    <t>zamítnuto</t>
  </si>
  <si>
    <t>MMR - Demolice nevyužitelných objektů kasárna Vyšný - ČK</t>
  </si>
  <si>
    <t>nákup služeb ( energ.audit,revize,..)</t>
  </si>
  <si>
    <t>IOP - revitalizace kláštera</t>
  </si>
  <si>
    <t>ZŠ Plešivec - nákup služeb - CZ</t>
  </si>
  <si>
    <t>ZŠ Plešivec - nákup služeb - EU</t>
  </si>
  <si>
    <t>ZŠ Plešivec - nehmotný investič.majetek</t>
  </si>
  <si>
    <t>ZŠ Plešivec - soubor movit.věcí-vybavení</t>
  </si>
  <si>
    <t>osada Vyšný - kanalizace</t>
  </si>
  <si>
    <t>jednorázové projekty</t>
  </si>
  <si>
    <t>MK - Oprava střechy objektu ZŠ TGM - 1.etapa (595.174,- Kč)</t>
  </si>
  <si>
    <t>přísp.na maturit.ples - SZŠ a SOU Tavírna</t>
  </si>
  <si>
    <t>OOV - publikace Příběh města</t>
  </si>
  <si>
    <t>ROP - Vybavení školy a reko víceúčelového hřiště ZŠ Plešivec (1.442.074,- Kč + 7.483.137,50 Kč)</t>
  </si>
  <si>
    <t>KÚ - Výměna oken - ZŠ Linecká v MPZ ČK (885.572,- Kč)</t>
  </si>
  <si>
    <t>OPŽP - Snížení energ.náročnosti budov ZŠ Plešivec (12.461.085,- Kč)</t>
  </si>
  <si>
    <t>ostatní příjmy - přijaté neinv.dary</t>
  </si>
  <si>
    <t>programové vybavení - vl.podíl</t>
  </si>
  <si>
    <t>výpočetní technika - vl.podíl</t>
  </si>
  <si>
    <t>reko Lazebnického mostu - CZ - VP</t>
  </si>
  <si>
    <t>OOV - nanag.plán pro hist.centrum</t>
  </si>
  <si>
    <t>reko Lazebnického mostu - CZ - R.rada</t>
  </si>
  <si>
    <t>oprava Lazeb.mostu - CZ - VP</t>
  </si>
  <si>
    <t>oprava Lazeb.mostu - CZ - Reg.rada</t>
  </si>
  <si>
    <t>OOV - oprava Lazeb.mostu - CZ - VP</t>
  </si>
  <si>
    <t>OOV - opr.Lazeb.mostu - CZ - R.rada</t>
  </si>
  <si>
    <t>nákup služeb - opr.Lazeb.mostu - CZ - VP</t>
  </si>
  <si>
    <t>nákup služeb - opr.Lazeb.mostu - CZ- R.rada</t>
  </si>
  <si>
    <t>neinv.přísp.- sbor Vaganti Gymnázium ČK</t>
  </si>
  <si>
    <t>neivn.příspěvek - ZUŠ Medvíďata</t>
  </si>
  <si>
    <t>zimní stadion - rekonstrukce</t>
  </si>
  <si>
    <t>nákup vodovodního řadu</t>
  </si>
  <si>
    <t>nákup služeb (energ.štítky budov, inzerce,...)</t>
  </si>
  <si>
    <t>Mze</t>
  </si>
  <si>
    <t>OŽPZ</t>
  </si>
  <si>
    <t>MZe</t>
  </si>
  <si>
    <t>výsadba melioračních a zpevňujících dřevin</t>
  </si>
  <si>
    <t>MK</t>
  </si>
  <si>
    <t>Městská knihovna " Staré pověsti …. "</t>
  </si>
  <si>
    <t>zpracování lesních hospodářských osnov</t>
  </si>
  <si>
    <t>volby do Evropského parlamentu</t>
  </si>
  <si>
    <t>RO č.43/2009</t>
  </si>
  <si>
    <t>RO č.46/2009</t>
  </si>
  <si>
    <t>RO č. 42/2009</t>
  </si>
  <si>
    <t>RO č.39/2009</t>
  </si>
  <si>
    <t>RO č.41/2009</t>
  </si>
  <si>
    <t>RO č. 36/2009</t>
  </si>
  <si>
    <t>pohoštění - sportovní hry MěÚ</t>
  </si>
  <si>
    <t>nákup DDHM - z dotace na SPOD</t>
  </si>
  <si>
    <t>grant na publikaci Příběh města</t>
  </si>
  <si>
    <t>RO č. 146/2009</t>
  </si>
  <si>
    <t>RO č.148/2009</t>
  </si>
  <si>
    <t>RO č.147/2009</t>
  </si>
  <si>
    <t>vybavení kancel.- z dotace na SPOD</t>
  </si>
  <si>
    <t>pohoštění - volby do EP</t>
  </si>
  <si>
    <t>nákup materiálu - volby do EP</t>
  </si>
  <si>
    <t>poštovné - volby do EP</t>
  </si>
  <si>
    <t>volby do Evrops.parlamentu celkem</t>
  </si>
  <si>
    <t>výdaje na stravně zam. - z dot.SPOD</t>
  </si>
  <si>
    <t>SF - příspěv.na strav. - z dot.SPOD</t>
  </si>
  <si>
    <t>SF - přísp.na PP - z dotace SPOD</t>
  </si>
  <si>
    <t>zpracování les.hospodářských osnov</t>
  </si>
  <si>
    <t>neinv.přísp.PO - meliorač.dřeviny</t>
  </si>
  <si>
    <t>odvody na sociální zabezpečení</t>
  </si>
  <si>
    <t>DNPC sociální služba - celkem</t>
  </si>
  <si>
    <t>neinv.transfery občanským sdružením</t>
  </si>
  <si>
    <t>příjmy ze startovného - sp.hry</t>
  </si>
  <si>
    <t>neinv.dotace z MK - Staré pověsti …</t>
  </si>
  <si>
    <t>neinv.dotace na volby do Evrops.parl.</t>
  </si>
  <si>
    <t>inv.dotace z Mze - les.hosp.osnovy</t>
  </si>
  <si>
    <t>nein.dotace z Mze - meliorač.dřev.</t>
  </si>
  <si>
    <t>OŽP -  CELKEM</t>
  </si>
  <si>
    <t>vratky - VO elektrická energie</t>
  </si>
  <si>
    <t>příjmy z poskyt. služeb Czech Point</t>
  </si>
  <si>
    <t>DPS o.p.s. - vratka dotace</t>
  </si>
  <si>
    <t>36/1</t>
  </si>
  <si>
    <t>36/5</t>
  </si>
  <si>
    <t>telekomunikační služby - z dotace</t>
  </si>
  <si>
    <t>telekomunikační služby - CZ</t>
  </si>
  <si>
    <t>nákup DDHM - CZ</t>
  </si>
  <si>
    <t>ZŠ Plešivec - vybavení školy a reko hřiště</t>
  </si>
  <si>
    <t>revitalizace Městského parku - CZ</t>
  </si>
  <si>
    <t>neinv.dot. Z KÚ na nákup IT pro vybav.ÚAP</t>
  </si>
  <si>
    <t>programové vybavení - z dotace</t>
  </si>
  <si>
    <t>inv.dot.z KÚ na nákup IT vybavení pro ÚAP</t>
  </si>
  <si>
    <t>výpočetní technika - z dotace</t>
  </si>
  <si>
    <t>oplocení - lokalita Na Svahu</t>
  </si>
  <si>
    <t>inv.dotace na rozšíření kamer.systému</t>
  </si>
  <si>
    <t>kamerový systém - vlastní podíl</t>
  </si>
  <si>
    <t>kamerový systém - z dotace</t>
  </si>
  <si>
    <t>Reko Nové Dobrkovice II.etapa - VO</t>
  </si>
  <si>
    <t>Reko Nové Dobrkovice II.etapa- komunik.</t>
  </si>
  <si>
    <t>Reko Nové Dobrkovice II.etapa - vodovod</t>
  </si>
  <si>
    <t>Reko Nové Dobrkovice II.etapa - kanaliz.</t>
  </si>
  <si>
    <t>revitalizace Městského parku - EU</t>
  </si>
  <si>
    <t>OOV - oprava Lazeb.mostu - EU</t>
  </si>
  <si>
    <t>N/Z</t>
  </si>
  <si>
    <t>okružní křižovatka Porákův most</t>
  </si>
  <si>
    <t>RO č.56/2009</t>
  </si>
  <si>
    <t>RO č.49/2009</t>
  </si>
  <si>
    <t>vratka DPH při změně režimu</t>
  </si>
  <si>
    <t>vratka DPH při odpočtu v běžném roce</t>
  </si>
  <si>
    <t>ostatní osobní výdaje - volby do EP</t>
  </si>
  <si>
    <t>PHM - volby do EP</t>
  </si>
  <si>
    <t>nájemné - volby do EP</t>
  </si>
  <si>
    <t>cestovné - volby do EP</t>
  </si>
  <si>
    <t>příjem z reklamy pro E.ON</t>
  </si>
  <si>
    <t>neinv.příspěvek - kniha p. Vaněček</t>
  </si>
  <si>
    <t>neinv.příspěvek pro Kocero</t>
  </si>
  <si>
    <t>neinv.p.Perchta a folkl.soubor Růže</t>
  </si>
  <si>
    <t>neinv.přísp.ZUŠ a Gymnázium</t>
  </si>
  <si>
    <t xml:space="preserve">neinv.přísp.pro CPDM </t>
  </si>
  <si>
    <t>grant "Partnerství" - celkem</t>
  </si>
  <si>
    <t>neinv.přísp.TS Storm Dancers</t>
  </si>
  <si>
    <t>neinv.přísp.: HCM,VSK,VZS ČČK</t>
  </si>
  <si>
    <t>neinv.přísp.: Salón Šnek, Jóga</t>
  </si>
  <si>
    <t>neinv.přísp.pro CPDM</t>
  </si>
  <si>
    <t>Kostelní 163 - PD reko sociál.zařízení</t>
  </si>
  <si>
    <t>příspěvek - z dotace z KÚ - sportovní třídy</t>
  </si>
  <si>
    <t>dotace z KÚ - Jeden za všechny</t>
  </si>
  <si>
    <t>příspěvek - z dotace z KÚ - Jeden za vš..</t>
  </si>
  <si>
    <t>dotace z KÚ - Myslet a porozumět</t>
  </si>
  <si>
    <t>příspěvek - z dotace z KÚ - Myslet…</t>
  </si>
  <si>
    <t>hřbitov - opravy a údržba</t>
  </si>
  <si>
    <t>hřbitov - celkem</t>
  </si>
  <si>
    <t>pitná voda - Nové spolí</t>
  </si>
  <si>
    <t>přechod pod nemocnicí</t>
  </si>
  <si>
    <t>reko parkoviště sídliště Mír</t>
  </si>
  <si>
    <t>opravy a udržba</t>
  </si>
  <si>
    <t>pohoštění - turnaj v nohejbale</t>
  </si>
  <si>
    <t>OVV - manag.plán pro histor.centrum</t>
  </si>
  <si>
    <t>nákup.materiálu - manag.plán</t>
  </si>
  <si>
    <t>nákup ost.služeb - management plán</t>
  </si>
  <si>
    <t>dotace z KÚ - Prevence kriminality</t>
  </si>
  <si>
    <t>Prevence kriminality - celkem</t>
  </si>
  <si>
    <t>dotace z KÚ-Program obnovy venkova</t>
  </si>
  <si>
    <t>708</t>
  </si>
  <si>
    <t>platy zam.-dotace - Progr.obnovy venk.</t>
  </si>
  <si>
    <t>odvody na sociální pojištění -dotace</t>
  </si>
  <si>
    <t>neinv.dotace z MK - VISK 3</t>
  </si>
  <si>
    <t>dot.z KÚ-výměna podl.krytin MŠ Vyšehrad</t>
  </si>
  <si>
    <t>daň z VHČ</t>
  </si>
  <si>
    <t>Prelatura - přeplatky za energie</t>
  </si>
  <si>
    <t>PD na reko a modernizaci MŠ</t>
  </si>
  <si>
    <t>nákup služeb - volby do EP</t>
  </si>
  <si>
    <t>lávka pod Plášťovým mostem</t>
  </si>
  <si>
    <t>ZŠ TGM - reko šatna + hřiště</t>
  </si>
  <si>
    <t>autobusové zastávky</t>
  </si>
  <si>
    <t>nákup čerpadla - odpadní vody</t>
  </si>
  <si>
    <t>MŠ Vyšehrad</t>
  </si>
  <si>
    <t>38/1</t>
  </si>
  <si>
    <t>38/5</t>
  </si>
  <si>
    <t>nákup služeb - opr.Lazeb.mostu - EU</t>
  </si>
  <si>
    <t>Lazebnický most - oprava celkem</t>
  </si>
  <si>
    <t>oprava Lazeb.mostu - prostředky EU</t>
  </si>
  <si>
    <t>reko sociál.zařízení M.divadlo - studie</t>
  </si>
  <si>
    <t>výkon rozhodnutí - odstranění suti,..</t>
  </si>
  <si>
    <t>odvody na SP</t>
  </si>
  <si>
    <t>odvody na ZP</t>
  </si>
  <si>
    <t>Městská knihovna  - VISK 3</t>
  </si>
  <si>
    <t>RO č.70/2009</t>
  </si>
  <si>
    <t>činnost odborného lesního hospodáře</t>
  </si>
  <si>
    <t>RO č.81/2009</t>
  </si>
  <si>
    <t>projekt "Jeden za všechny …." pro ZŠ Za Nádražím</t>
  </si>
  <si>
    <t>RO č. 66/2009</t>
  </si>
  <si>
    <t>projekt "Myslet a porozumět .." pro ZŠ Za Nádražím</t>
  </si>
  <si>
    <t>MěP</t>
  </si>
  <si>
    <t>projekt "Prevence kriminality prostřednictvím vhodných aktivit … "</t>
  </si>
  <si>
    <t>Rekonstrukce signalizace na dětském dopravním hřišti</t>
  </si>
  <si>
    <t>RO č.86/2009</t>
  </si>
  <si>
    <t>RO č.85/2009</t>
  </si>
  <si>
    <t>Výměna podlahových krytin v MŠ Vyšehrad</t>
  </si>
  <si>
    <t>RO č.71/2009</t>
  </si>
  <si>
    <t>KÚ - Obnova omítkového pláště mostu u Budějovické brány včetně restaurování výklenkové kaple se sousoším Krista a Jidáše (551.806,- Kč)</t>
  </si>
  <si>
    <t>RO č.94/2009</t>
  </si>
  <si>
    <t>RO č.95/2009</t>
  </si>
  <si>
    <t>MV - IOP</t>
  </si>
  <si>
    <t xml:space="preserve">IOP - "Typový projekt - CzechPOINT - Kontaktní místo (Upgrade)" </t>
  </si>
  <si>
    <t>RO č.104/2009</t>
  </si>
  <si>
    <t>EVVO ZŠ Plešivec</t>
  </si>
  <si>
    <t>RO č.88/2009</t>
  </si>
  <si>
    <t>RO č.93/2009</t>
  </si>
  <si>
    <t>Program regenerace MPR a MPZ - obnova Synagogy Plešivec č. 282</t>
  </si>
  <si>
    <t>OSR</t>
  </si>
  <si>
    <t>Program obnovy venkova</t>
  </si>
  <si>
    <t>RO č.69/2009</t>
  </si>
  <si>
    <t>sociální péče - Dům na půl cesty ( vratka nedočerpané dotace )</t>
  </si>
  <si>
    <t>Ro č.56/2009</t>
  </si>
  <si>
    <t>přijaté vratky</t>
  </si>
  <si>
    <t>neinv.dotacez MK - PR MPR A MPZ</t>
  </si>
  <si>
    <t>neinv.dot.-manag.plán hist.centrum</t>
  </si>
  <si>
    <t>příjmy z KÚ z poskyt.sociál. služby</t>
  </si>
  <si>
    <t>Domov pro matky s dětmi - celkem</t>
  </si>
  <si>
    <t>nákup služeb - Oslavy 700 let Města</t>
  </si>
  <si>
    <t>neinv.přísp.pro CPDM o.p.s.</t>
  </si>
  <si>
    <t>neinv.přísp.pro ZŠ Za Nádražím</t>
  </si>
  <si>
    <t>neinv.přísp. pro VZS</t>
  </si>
  <si>
    <t>5221</t>
  </si>
  <si>
    <t>5222</t>
  </si>
  <si>
    <t>neinv.přísp.pro o.p.s.-CPDM,Kocero</t>
  </si>
  <si>
    <t>neinv.přísp.občanským sdružením</t>
  </si>
  <si>
    <t>nákup materiálu - euroklíče</t>
  </si>
  <si>
    <t>poštovné - euroklíče</t>
  </si>
  <si>
    <t>MŠ Vyšehrad - výměna podlah.- z dotace</t>
  </si>
  <si>
    <t>MŠ Vyšehrad - výměna podlah. - VP</t>
  </si>
  <si>
    <t>Výměna podl.krytin - celkem</t>
  </si>
  <si>
    <t>RO č.67/2009</t>
  </si>
  <si>
    <t>Projekt komplex.reko komunikací a inženýrských sítí - komunikace</t>
  </si>
  <si>
    <t>Datum</t>
  </si>
  <si>
    <t>Od</t>
  </si>
  <si>
    <t>Dotace</t>
  </si>
  <si>
    <t>ÚZ</t>
  </si>
  <si>
    <t>odbor</t>
  </si>
  <si>
    <t>ÚČEL</t>
  </si>
  <si>
    <t>Pozn.</t>
  </si>
  <si>
    <t xml:space="preserve"> Měsíc</t>
  </si>
  <si>
    <t>Daň z příjmu FO ze závislé činnosti</t>
  </si>
  <si>
    <t>Daň z příjmu FO z podnikání</t>
  </si>
  <si>
    <t>Daň z příjmu FO srážková</t>
  </si>
  <si>
    <t>Daň z nemovitostí</t>
  </si>
  <si>
    <t>Daň z příjmu právnických osob</t>
  </si>
  <si>
    <t>DPH</t>
  </si>
  <si>
    <t>org. 210</t>
  </si>
  <si>
    <t>org. 211</t>
  </si>
  <si>
    <t>org. 208</t>
  </si>
  <si>
    <t>org. 214</t>
  </si>
  <si>
    <t>org. 212</t>
  </si>
  <si>
    <t>org. 213</t>
  </si>
  <si>
    <t>leden</t>
  </si>
  <si>
    <t>únor</t>
  </si>
  <si>
    <t>březen</t>
  </si>
  <si>
    <t>celkem 1-3</t>
  </si>
  <si>
    <t>KÚ - Protipov.opatř. na Drahosl.potoce procházející skládkou Pinsk.Dvůr - PD(280.000 Kč)</t>
  </si>
  <si>
    <t>KÚ - na činnost jednotek dobrovolných hasičů</t>
  </si>
  <si>
    <t>příjmy z prodeje kalendářů</t>
  </si>
  <si>
    <t>prodej domů a bytů</t>
  </si>
  <si>
    <t>přijatý příspěvek na pořízení ÚP</t>
  </si>
  <si>
    <t>duben</t>
  </si>
  <si>
    <t>celkem 1-4</t>
  </si>
  <si>
    <t>květen</t>
  </si>
  <si>
    <t>celkem 1-5</t>
  </si>
  <si>
    <t>červen</t>
  </si>
  <si>
    <t>celkem 1-6</t>
  </si>
  <si>
    <t>červenec</t>
  </si>
  <si>
    <t>celkem 1-7</t>
  </si>
  <si>
    <t>srpen</t>
  </si>
  <si>
    <t>celkem 1-8</t>
  </si>
  <si>
    <t>září</t>
  </si>
  <si>
    <t>celkem 1-9</t>
  </si>
  <si>
    <t>říjen</t>
  </si>
  <si>
    <t>celkem 1-10</t>
  </si>
  <si>
    <t>listopad</t>
  </si>
  <si>
    <t>celkem 1-11</t>
  </si>
  <si>
    <t>prosinec</t>
  </si>
  <si>
    <t>celkem 1-12</t>
  </si>
  <si>
    <t>% plnění</t>
  </si>
  <si>
    <t>( vždy k měsíci plnění )</t>
  </si>
  <si>
    <t>% změna</t>
  </si>
  <si>
    <t>rok 2008</t>
  </si>
  <si>
    <t>Zamítnuté dotace 2009 :</t>
  </si>
  <si>
    <t>Plnění rozpočtu roku 2009:</t>
  </si>
  <si>
    <t>Porovnání s plněním daňových příjmů v roce 2008 :</t>
  </si>
  <si>
    <t>rok 2009</t>
  </si>
  <si>
    <t>Instalace sochy Zvonice pro Evropu - celkem</t>
  </si>
  <si>
    <t>správní poplatky (vodoprávní)</t>
  </si>
  <si>
    <t>nájem HW (servery, switche,...)</t>
  </si>
  <si>
    <t>OP ŽP (SFŽP) - Sanace skalní stěny Sv.Duch Český Krumlov (3.423.527,- Kč)</t>
  </si>
  <si>
    <t>rozhodnutí</t>
  </si>
  <si>
    <t>ZŠ Plešivec - vybavení školy a reko víceúčelového hřiště - vl.podíl</t>
  </si>
  <si>
    <r>
      <t xml:space="preserve">programové vybavení </t>
    </r>
    <r>
      <rPr>
        <sz val="9"/>
        <rFont val="Arial CE"/>
        <family val="0"/>
      </rPr>
      <t>( spisová služba,..)</t>
    </r>
  </si>
  <si>
    <r>
      <t xml:space="preserve">ostatní služby </t>
    </r>
    <r>
      <rPr>
        <sz val="8"/>
        <rFont val="Arial CE"/>
        <family val="0"/>
      </rPr>
      <t>(parkovné, tisky, zdr.prohl...)</t>
    </r>
  </si>
  <si>
    <t>nákup služeb ost. ( odpady,… )</t>
  </si>
  <si>
    <t>hrobová místa - příjem ze služeb</t>
  </si>
  <si>
    <t>hrobová místa - pronájem</t>
  </si>
  <si>
    <t xml:space="preserve">opravy a údržba majetku - areál SM </t>
  </si>
  <si>
    <r>
      <t>nákup DHDM</t>
    </r>
    <r>
      <rPr>
        <b/>
        <sz val="9"/>
        <rFont val="Arial CE"/>
        <family val="0"/>
      </rPr>
      <t xml:space="preserve"> (zbraně,botičky,vysílačky,...)</t>
    </r>
  </si>
  <si>
    <t>stroje,přístroje,zařízení - kartotéky</t>
  </si>
  <si>
    <t>údržba dopravního značení</t>
  </si>
  <si>
    <t>psí útulek</t>
  </si>
  <si>
    <t>kapitálové příjmy a investiční dotace</t>
  </si>
  <si>
    <t>nákup služeb (RERA, atd.)</t>
  </si>
  <si>
    <t>servisní a mater.smlouvy-kopírky</t>
  </si>
  <si>
    <t>úroky z úvěru - kontokorentní úvěr</t>
  </si>
  <si>
    <t>Sociální fond - výdaje celkem</t>
  </si>
  <si>
    <t>správní poplatek (z tomboly, …)</t>
  </si>
  <si>
    <t>nákup služeb ostatní odpady</t>
  </si>
  <si>
    <t>Dům na půl cesty, org.složka</t>
  </si>
  <si>
    <t>ostatní výdaje na sociální účely</t>
  </si>
  <si>
    <t>veřejné osvětlení</t>
  </si>
  <si>
    <t>zábory veř.prostr. - reklamní plochy</t>
  </si>
  <si>
    <t>parkovací karty</t>
  </si>
  <si>
    <t>opravy vozů, zařízení</t>
  </si>
  <si>
    <t>147</t>
  </si>
  <si>
    <t>1361</t>
  </si>
  <si>
    <t>správní poplatky - pořizování kopií</t>
  </si>
  <si>
    <t>správní polatky - pořizování kopií</t>
  </si>
  <si>
    <t>kotelny ZŠ - správa a údržba</t>
  </si>
  <si>
    <t>kotelny MŠ - správa a údržba</t>
  </si>
  <si>
    <t>klášter - pitná voda</t>
  </si>
  <si>
    <t>klášter - elektrická energie</t>
  </si>
  <si>
    <t>klášter - nákup materiálu</t>
  </si>
  <si>
    <t>klášter - telefony</t>
  </si>
  <si>
    <t>klášter - nákup DHDM</t>
  </si>
  <si>
    <t>klášter - celkem</t>
  </si>
  <si>
    <t>Rekapitulace :</t>
  </si>
  <si>
    <t>úroky z 1.úvěru - investiční KB</t>
  </si>
  <si>
    <t>úroky z 2.úvěru - investiční KB</t>
  </si>
  <si>
    <t>oprava a údržba majetku - Prelatura</t>
  </si>
  <si>
    <t>úroky z úvěru - klášter Minoritů</t>
  </si>
  <si>
    <t>úroky z úvěru - investice 2005</t>
  </si>
  <si>
    <t>neinv. dotace od obcí-veřejnosp.sml.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</si>
  <si>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</si>
  <si>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</si>
  <si>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</si>
  <si>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</si>
  <si>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nepeněž.plnění nájmu - nebyt.prost.</t>
  </si>
  <si>
    <t>telekomunikační služby-SPOD</t>
  </si>
  <si>
    <t>nákup mater. - kanc.potřeby SPOD</t>
  </si>
  <si>
    <t>knihy, učební pomůcky,tisk - SPOD</t>
  </si>
  <si>
    <t>149</t>
  </si>
  <si>
    <t>5161</t>
  </si>
  <si>
    <t>poštovné - z dotace na SPOD</t>
  </si>
  <si>
    <t>pitná voda</t>
  </si>
  <si>
    <t>pitná voda - z dotace na SPOD</t>
  </si>
  <si>
    <t>teplo - z dotace na SPOD</t>
  </si>
  <si>
    <t>elektrická energie - z dot.na SPOD</t>
  </si>
  <si>
    <t>výdaje na PHM - z dotace na SPOD</t>
  </si>
  <si>
    <t>správní popl. - lovec.+ rybář.lístky</t>
  </si>
  <si>
    <t>prodej pozemků právnickým osob.</t>
  </si>
  <si>
    <t>služby školení a vzdělávání</t>
  </si>
  <si>
    <t>servis - HW</t>
  </si>
  <si>
    <t>PHM ( sekačka )</t>
  </si>
  <si>
    <t>nájemné - kopírky</t>
  </si>
  <si>
    <t>správa kotelen ve střed.školách</t>
  </si>
  <si>
    <t>veřejná WC - pitná voda</t>
  </si>
  <si>
    <t>veřejná WC - elektrická energie</t>
  </si>
  <si>
    <t>náklady řízení - památková péče</t>
  </si>
  <si>
    <t>náhrady za pohřby zesnulých</t>
  </si>
  <si>
    <t>opravy a údržba komunikací vč.mostů</t>
  </si>
  <si>
    <t>energie+služby budovy MěÚ</t>
  </si>
  <si>
    <t>garáže Plešivec</t>
  </si>
  <si>
    <t>nákup služeb a materiálu</t>
  </si>
  <si>
    <t>vozový park celkem</t>
  </si>
  <si>
    <t>ofic.inf.sys.ČKRF-podíl na údržbě www</t>
  </si>
  <si>
    <t>povinné pojistné na úrazové pojištění</t>
  </si>
  <si>
    <t>veřejná WC - celkem</t>
  </si>
  <si>
    <t>nákup služeb - separovaný sběr</t>
  </si>
  <si>
    <t>sběr, svoz a likvidace odpadu</t>
  </si>
  <si>
    <t>likvidace černých skládek</t>
  </si>
  <si>
    <t>vyvážení odpadkových košů</t>
  </si>
  <si>
    <t>krizové řízení - rezerva nákup služeb</t>
  </si>
  <si>
    <t>České dědictví UNESCO</t>
  </si>
  <si>
    <r>
      <t>dětská hřiště</t>
    </r>
    <r>
      <rPr>
        <b/>
        <sz val="8"/>
        <rFont val="Arial CE"/>
        <family val="0"/>
      </rPr>
      <t xml:space="preserve"> ( Vyšehrad,N.Domovy,H.Brána)</t>
    </r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</si>
  <si>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</si>
  <si>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</si>
  <si>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</si>
  <si>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</si>
  <si>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</si>
  <si>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</si>
  <si>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</si>
  <si>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IOP - "Typový projekt - CzechPOINT - Kontaktní místo (Upgrade)" - vratka dotace</t>
  </si>
  <si>
    <t>Program regenerace Městské památkové rezervace a městs.památk.zóny</t>
  </si>
  <si>
    <t>RO č.162/2009</t>
  </si>
  <si>
    <t>KÚ - Obnova omítkového pláště mostu u Budějovické brány včetně restaurování výklenkové kaple se sousoším Krista a Jidáše (doplatek dotace )</t>
  </si>
  <si>
    <t>KÚ - Výměna oken - ZŠ Linecká v MPZ ČK ( doplatek dotace )</t>
  </si>
  <si>
    <t>JDSHO - dotace na činnost</t>
  </si>
  <si>
    <t>Dny Evropského histor.dědictví</t>
  </si>
  <si>
    <t>pronájem pozemků pro stánky</t>
  </si>
  <si>
    <t>Slavnosti pětilisté růže</t>
  </si>
  <si>
    <t>příjem z reklamy</t>
  </si>
  <si>
    <t>nákup služeb (catering,...)</t>
  </si>
  <si>
    <t>údržba veřejné zeleně</t>
  </si>
  <si>
    <t>periodické revize</t>
  </si>
  <si>
    <t>zrušené daně</t>
  </si>
  <si>
    <t>sankční poplatky - prodej domů</t>
  </si>
  <si>
    <t>příspěvek pro ČSAD - důchodci</t>
  </si>
  <si>
    <t>nájemné - Azylové bydlení</t>
  </si>
  <si>
    <t>nákup materiálu ost.</t>
  </si>
  <si>
    <t>Azylové bydlení - celkem</t>
  </si>
  <si>
    <t>Program podpory kultury - celkem</t>
  </si>
  <si>
    <t>pohonné hmoty</t>
  </si>
  <si>
    <t>DPS - přijaté dary</t>
  </si>
  <si>
    <t>klášter - pohonné hmoty a maziva</t>
  </si>
  <si>
    <t>98116</t>
  </si>
  <si>
    <t>JDSHO - refundace mzdy</t>
  </si>
  <si>
    <t>nákup DHDM - lavičky (náměstí), apod.</t>
  </si>
  <si>
    <t>nákup služeb - ostatní odpady (kult.akce,...)</t>
  </si>
  <si>
    <t>ruční úklid komunikací (včetně vpustí)</t>
  </si>
  <si>
    <t>JDSHO odvody na SZP z refundace</t>
  </si>
  <si>
    <t>MŠ celkem</t>
  </si>
  <si>
    <t>ZŠ celkem</t>
  </si>
  <si>
    <t>veřejná WC - teplo</t>
  </si>
  <si>
    <t>přijaté pojistné náhrady</t>
  </si>
  <si>
    <t>úroky z úvěru - investice 2006</t>
  </si>
  <si>
    <t>autoškola - příjem za zkoušky</t>
  </si>
  <si>
    <t>dotace ČKRF - cestovní ruch</t>
  </si>
  <si>
    <t>konzult.,poradens.a práv.služby</t>
  </si>
  <si>
    <t>RO č. 131/2009</t>
  </si>
  <si>
    <t>neinvest.dotace na nákup technic.vybavení pro zpracování ÚAP pro ORP ČK ( 278.819 Kč )</t>
  </si>
  <si>
    <t>nákup ošacení</t>
  </si>
  <si>
    <t>nájemné filmaři</t>
  </si>
  <si>
    <t>investiční dar od ČEZ, a.s.</t>
  </si>
  <si>
    <t>OOV</t>
  </si>
  <si>
    <t>neinv.přísp.( Čechomoru+Jihočes.Vrabčák)</t>
  </si>
  <si>
    <t>nákup služeb - Prokyšův sál</t>
  </si>
  <si>
    <t>nákup služeb - sběrný dvůr</t>
  </si>
  <si>
    <t>zimní pohotovost a dispečink SM</t>
  </si>
  <si>
    <t>5901</t>
  </si>
  <si>
    <t>Komunitní plánování - rezerva</t>
  </si>
  <si>
    <t>automateriál</t>
  </si>
  <si>
    <t>mediální prezentace-pohoštění</t>
  </si>
  <si>
    <t>klášter - teplo</t>
  </si>
  <si>
    <t>územní plán města - 1. změna</t>
  </si>
  <si>
    <t xml:space="preserve"> </t>
  </si>
  <si>
    <t>provoz vozidel MěÚ a mikrobusu</t>
  </si>
  <si>
    <t>Dobrovolný svazek obcí Vltava</t>
  </si>
  <si>
    <t>kopírovací stroje</t>
  </si>
  <si>
    <t>správní poplatky - povolení splátek</t>
  </si>
  <si>
    <t>kolky</t>
  </si>
  <si>
    <t>teplo - nebyt.prostory (temperování)</t>
  </si>
  <si>
    <t>sběr a svoz komunálních odpadů</t>
  </si>
  <si>
    <t>sběr a svoz nebezpečných odpadů</t>
  </si>
  <si>
    <t>odvody za odnětí půdy ze ZPF</t>
  </si>
  <si>
    <t>PRO-SPORT - provozní dotace</t>
  </si>
  <si>
    <t xml:space="preserve">dotace Městskému divadlu - program </t>
  </si>
  <si>
    <t>nákup služby - lesní hospodář</t>
  </si>
  <si>
    <t>nákup materiálu - kom.odpad (nádoby, pytle)</t>
  </si>
  <si>
    <t>dotace Městskému divadlu - program</t>
  </si>
  <si>
    <t>daň z příjmů města Č.K.</t>
  </si>
  <si>
    <t>daň z nemovitostí města Č.K.</t>
  </si>
  <si>
    <t>Daňové příjmy převáděné FÚ</t>
  </si>
  <si>
    <t>nákup služeb - z dotace MK</t>
  </si>
  <si>
    <t>příjem z prodeje knih Příběh města</t>
  </si>
  <si>
    <t>klášter - opravy a údržba</t>
  </si>
  <si>
    <t>klášter - pronájem nebyt.prostor</t>
  </si>
  <si>
    <t>klášter - pronájem pozemků</t>
  </si>
  <si>
    <t>daně a poplatky (daň z převodu nem.,...)</t>
  </si>
  <si>
    <t>nájem z bytů</t>
  </si>
  <si>
    <t>JDSHO celkem</t>
  </si>
  <si>
    <t>Krizové řízení - celkem</t>
  </si>
  <si>
    <t>nájem - Lesy města Č.K., s.r.o.</t>
  </si>
  <si>
    <t>DPS o.p.s. - pronájmy</t>
  </si>
  <si>
    <t>DPS o.p.s. - dotace</t>
  </si>
  <si>
    <t>název</t>
  </si>
  <si>
    <t>KANCELÁŘ TAJEMNÍKA</t>
  </si>
  <si>
    <t>nákup materiálu</t>
  </si>
  <si>
    <t>cestovné</t>
  </si>
  <si>
    <t>celkem</t>
  </si>
  <si>
    <t>výdaje na PHM</t>
  </si>
  <si>
    <t>reprefond tajemníka + odborů</t>
  </si>
  <si>
    <t>inzerce - výběr.řízení</t>
  </si>
  <si>
    <t>KANCELÁŘ STAROSTY</t>
  </si>
  <si>
    <t>vánoční výzdoba města</t>
  </si>
  <si>
    <t>státní a zahraniční návštěvy</t>
  </si>
  <si>
    <t>ostatní výdaje</t>
  </si>
  <si>
    <t>dovybavení, obnova IT</t>
  </si>
  <si>
    <t>Městský zpravodaj</t>
  </si>
  <si>
    <t>KUK</t>
  </si>
  <si>
    <t>mediální prezentace</t>
  </si>
  <si>
    <t>poštovné - úřad</t>
  </si>
  <si>
    <t>úklid budov MěÚ</t>
  </si>
  <si>
    <t>telekomunikační služby</t>
  </si>
  <si>
    <t>správní poplatky - matrika</t>
  </si>
  <si>
    <t>autobusové zastávky - podíl z EU (ROP)</t>
  </si>
  <si>
    <t>autobusové zastávky  - podíl z reg.rady</t>
  </si>
  <si>
    <t>autobusové zastávky - vlastní podíl</t>
  </si>
  <si>
    <t>Nadjezd na I/39 Špičák -podíl EU</t>
  </si>
  <si>
    <t>Nadjezd na I/39 Špičák -podíl Reg.rada</t>
  </si>
  <si>
    <t>Nadjezd na I/39 Špičák - vlastní podíl</t>
  </si>
  <si>
    <t>53/5</t>
  </si>
  <si>
    <t>Sanace skalní stěny Sv.Duch - dot.ERDF</t>
  </si>
  <si>
    <t>53/1</t>
  </si>
  <si>
    <t>Sanace skalní stěny Sv.Duch - dot.SFŽP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</si>
</sst>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9"/>
      <color indexed="12"/>
      <name val="Arial CE"/>
      <family val="0"/>
    </font>
    <font>
      <sz val="9"/>
      <color indexed="17"/>
      <name val="Arial CE"/>
      <family val="0"/>
    </font>
    <font>
      <sz val="8"/>
      <color indexed="17"/>
      <name val="Arial CE"/>
      <family val="0"/>
    </font>
    <font>
      <b/>
      <u val="single"/>
      <sz val="11"/>
      <name val="Arial CE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 CE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8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3" fontId="4" fillId="35" borderId="19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6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35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4" fillId="35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33" borderId="18" xfId="0" applyNumberForma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23" xfId="0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7" fillId="35" borderId="10" xfId="0" applyFont="1" applyFill="1" applyBorder="1" applyAlignment="1">
      <alignment/>
    </xf>
    <xf numFmtId="0" fontId="0" fillId="34" borderId="0" xfId="0" applyFill="1" applyAlignment="1">
      <alignment/>
    </xf>
    <xf numFmtId="3" fontId="4" fillId="34" borderId="26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0" fontId="0" fillId="34" borderId="18" xfId="0" applyFill="1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0" xfId="0" applyFont="1" applyFill="1" applyAlignment="1">
      <alignment/>
    </xf>
    <xf numFmtId="3" fontId="0" fillId="0" borderId="1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8" fillId="0" borderId="11" xfId="0" applyFont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28" xfId="0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36" borderId="23" xfId="0" applyNumberFormat="1" applyFont="1" applyFill="1" applyBorder="1" applyAlignment="1">
      <alignment horizontal="center"/>
    </xf>
    <xf numFmtId="3" fontId="5" fillId="36" borderId="26" xfId="0" applyNumberFormat="1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33" borderId="18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35" borderId="2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22" xfId="0" applyNumberForma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34" borderId="23" xfId="0" applyFill="1" applyBorder="1" applyAlignment="1">
      <alignment/>
    </xf>
    <xf numFmtId="0" fontId="4" fillId="0" borderId="31" xfId="0" applyFont="1" applyFill="1" applyBorder="1" applyAlignment="1">
      <alignment/>
    </xf>
    <xf numFmtId="3" fontId="5" fillId="36" borderId="2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0" fillId="37" borderId="0" xfId="0" applyFill="1" applyAlignment="1">
      <alignment/>
    </xf>
    <xf numFmtId="14" fontId="4" fillId="37" borderId="34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9" fontId="8" fillId="0" borderId="0" xfId="48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11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8" fillId="0" borderId="11" xfId="0" applyNumberFormat="1" applyFont="1" applyFill="1" applyBorder="1" applyAlignment="1">
      <alignment/>
    </xf>
    <xf numFmtId="167" fontId="7" fillId="0" borderId="11" xfId="0" applyNumberFormat="1" applyFont="1" applyFill="1" applyBorder="1" applyAlignment="1">
      <alignment/>
    </xf>
    <xf numFmtId="167" fontId="7" fillId="35" borderId="14" xfId="0" applyNumberFormat="1" applyFont="1" applyFill="1" applyBorder="1" applyAlignment="1">
      <alignment/>
    </xf>
    <xf numFmtId="167" fontId="7" fillId="35" borderId="3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/>
    </xf>
    <xf numFmtId="171" fontId="7" fillId="35" borderId="35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167" fontId="7" fillId="34" borderId="10" xfId="0" applyNumberFormat="1" applyFont="1" applyFill="1" applyBorder="1" applyAlignment="1">
      <alignment/>
    </xf>
    <xf numFmtId="167" fontId="7" fillId="34" borderId="35" xfId="0" applyNumberFormat="1" applyFont="1" applyFill="1" applyBorder="1" applyAlignment="1">
      <alignment/>
    </xf>
    <xf numFmtId="171" fontId="7" fillId="0" borderId="11" xfId="0" applyNumberFormat="1" applyFont="1" applyBorder="1" applyAlignment="1">
      <alignment/>
    </xf>
    <xf numFmtId="3" fontId="7" fillId="34" borderId="26" xfId="0" applyNumberFormat="1" applyFont="1" applyFill="1" applyBorder="1" applyAlignment="1">
      <alignment/>
    </xf>
    <xf numFmtId="167" fontId="7" fillId="34" borderId="2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11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12" xfId="0" applyNumberFormat="1" applyFont="1" applyBorder="1" applyAlignment="1">
      <alignment/>
    </xf>
    <xf numFmtId="167" fontId="7" fillId="0" borderId="16" xfId="0" applyNumberFormat="1" applyFont="1" applyBorder="1" applyAlignment="1">
      <alignment/>
    </xf>
    <xf numFmtId="3" fontId="7" fillId="35" borderId="19" xfId="0" applyNumberFormat="1" applyFont="1" applyFill="1" applyBorder="1" applyAlignment="1">
      <alignment/>
    </xf>
    <xf numFmtId="167" fontId="7" fillId="35" borderId="19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7" fontId="8" fillId="0" borderId="12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167" fontId="7" fillId="35" borderId="11" xfId="0" applyNumberFormat="1" applyFont="1" applyFill="1" applyBorder="1" applyAlignment="1">
      <alignment/>
    </xf>
    <xf numFmtId="3" fontId="7" fillId="35" borderId="26" xfId="0" applyNumberFormat="1" applyFont="1" applyFill="1" applyBorder="1" applyAlignment="1">
      <alignment/>
    </xf>
    <xf numFmtId="167" fontId="7" fillId="35" borderId="26" xfId="0" applyNumberFormat="1" applyFont="1" applyFill="1" applyBorder="1" applyAlignment="1">
      <alignment/>
    </xf>
    <xf numFmtId="167" fontId="7" fillId="0" borderId="12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/>
    </xf>
    <xf numFmtId="167" fontId="7" fillId="34" borderId="19" xfId="0" applyNumberFormat="1" applyFont="1" applyFill="1" applyBorder="1" applyAlignment="1">
      <alignment/>
    </xf>
    <xf numFmtId="167" fontId="7" fillId="0" borderId="16" xfId="0" applyNumberFormat="1" applyFont="1" applyFill="1" applyBorder="1" applyAlignment="1">
      <alignment/>
    </xf>
    <xf numFmtId="3" fontId="7" fillId="34" borderId="33" xfId="0" applyNumberFormat="1" applyFont="1" applyFill="1" applyBorder="1" applyAlignment="1">
      <alignment/>
    </xf>
    <xf numFmtId="167" fontId="7" fillId="34" borderId="33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167" fontId="8" fillId="0" borderId="16" xfId="0" applyNumberFormat="1" applyFont="1" applyBorder="1" applyAlignment="1">
      <alignment/>
    </xf>
    <xf numFmtId="167" fontId="8" fillId="0" borderId="28" xfId="0" applyNumberFormat="1" applyFont="1" applyBorder="1" applyAlignment="1">
      <alignment/>
    </xf>
    <xf numFmtId="0" fontId="7" fillId="34" borderId="19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7" fontId="8" fillId="0" borderId="12" xfId="0" applyNumberFormat="1" applyFont="1" applyFill="1" applyBorder="1" applyAlignment="1">
      <alignment/>
    </xf>
    <xf numFmtId="3" fontId="7" fillId="36" borderId="1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35" borderId="19" xfId="0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37" borderId="23" xfId="0" applyFont="1" applyFill="1" applyBorder="1" applyAlignment="1">
      <alignment horizontal="center"/>
    </xf>
    <xf numFmtId="0" fontId="5" fillId="36" borderId="36" xfId="0" applyFont="1" applyFill="1" applyBorder="1" applyAlignment="1">
      <alignment/>
    </xf>
    <xf numFmtId="9" fontId="0" fillId="0" borderId="0" xfId="48" applyFill="1" applyBorder="1" applyAlignment="1">
      <alignment/>
    </xf>
    <xf numFmtId="9" fontId="0" fillId="0" borderId="0" xfId="48" applyNumberFormat="1" applyFill="1" applyBorder="1" applyAlignment="1">
      <alignment/>
    </xf>
    <xf numFmtId="9" fontId="5" fillId="0" borderId="0" xfId="48" applyFont="1" applyFill="1" applyBorder="1" applyAlignment="1">
      <alignment/>
    </xf>
    <xf numFmtId="0" fontId="0" fillId="0" borderId="37" xfId="0" applyBorder="1" applyAlignment="1">
      <alignment horizontal="center"/>
    </xf>
    <xf numFmtId="0" fontId="5" fillId="34" borderId="38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67" fontId="7" fillId="0" borderId="1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9" fillId="37" borderId="32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67" fontId="7" fillId="0" borderId="20" xfId="0" applyNumberFormat="1" applyFont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2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34" borderId="26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5" fillId="38" borderId="32" xfId="0" applyNumberFormat="1" applyFont="1" applyFill="1" applyBorder="1" applyAlignment="1">
      <alignment/>
    </xf>
    <xf numFmtId="167" fontId="7" fillId="36" borderId="10" xfId="0" applyNumberFormat="1" applyFont="1" applyFill="1" applyBorder="1" applyAlignment="1">
      <alignment horizontal="right"/>
    </xf>
    <xf numFmtId="3" fontId="7" fillId="36" borderId="14" xfId="0" applyNumberFormat="1" applyFont="1" applyFill="1" applyBorder="1" applyAlignment="1">
      <alignment horizontal="right"/>
    </xf>
    <xf numFmtId="3" fontId="7" fillId="36" borderId="10" xfId="0" applyNumberFormat="1" applyFont="1" applyFill="1" applyBorder="1" applyAlignment="1">
      <alignment horizontal="right"/>
    </xf>
    <xf numFmtId="167" fontId="7" fillId="36" borderId="13" xfId="0" applyNumberFormat="1" applyFont="1" applyFill="1" applyBorder="1" applyAlignment="1">
      <alignment horizontal="right"/>
    </xf>
    <xf numFmtId="3" fontId="7" fillId="36" borderId="13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3" fontId="7" fillId="35" borderId="13" xfId="0" applyNumberFormat="1" applyFont="1" applyFill="1" applyBorder="1" applyAlignment="1">
      <alignment/>
    </xf>
    <xf numFmtId="167" fontId="7" fillId="35" borderId="18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25" xfId="0" applyFill="1" applyBorder="1" applyAlignment="1">
      <alignment/>
    </xf>
    <xf numFmtId="171" fontId="8" fillId="0" borderId="11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3" fontId="8" fillId="0" borderId="0" xfId="48" applyNumberFormat="1" applyFont="1" applyAlignment="1">
      <alignment/>
    </xf>
    <xf numFmtId="3" fontId="8" fillId="0" borderId="11" xfId="48" applyNumberFormat="1" applyFont="1" applyBorder="1" applyAlignment="1">
      <alignment/>
    </xf>
    <xf numFmtId="3" fontId="7" fillId="0" borderId="11" xfId="48" applyNumberFormat="1" applyFont="1" applyBorder="1" applyAlignment="1">
      <alignment/>
    </xf>
    <xf numFmtId="3" fontId="7" fillId="0" borderId="12" xfId="48" applyNumberFormat="1" applyFont="1" applyBorder="1" applyAlignment="1">
      <alignment/>
    </xf>
    <xf numFmtId="3" fontId="7" fillId="35" borderId="10" xfId="48" applyNumberFormat="1" applyFont="1" applyFill="1" applyBorder="1" applyAlignment="1">
      <alignment/>
    </xf>
    <xf numFmtId="3" fontId="7" fillId="35" borderId="35" xfId="48" applyNumberFormat="1" applyFont="1" applyFill="1" applyBorder="1" applyAlignment="1">
      <alignment/>
    </xf>
    <xf numFmtId="3" fontId="7" fillId="0" borderId="11" xfId="48" applyNumberFormat="1" applyFont="1" applyFill="1" applyBorder="1" applyAlignment="1">
      <alignment horizontal="right"/>
    </xf>
    <xf numFmtId="3" fontId="8" fillId="0" borderId="11" xfId="48" applyNumberFormat="1" applyFont="1" applyFill="1" applyBorder="1" applyAlignment="1">
      <alignment horizontal="right"/>
    </xf>
    <xf numFmtId="3" fontId="7" fillId="0" borderId="0" xfId="48" applyNumberFormat="1" applyFont="1" applyFill="1" applyBorder="1" applyAlignment="1">
      <alignment horizontal="right"/>
    </xf>
    <xf numFmtId="3" fontId="7" fillId="34" borderId="35" xfId="48" applyNumberFormat="1" applyFont="1" applyFill="1" applyBorder="1" applyAlignment="1">
      <alignment/>
    </xf>
    <xf numFmtId="3" fontId="8" fillId="0" borderId="0" xfId="48" applyNumberFormat="1" applyFont="1" applyBorder="1" applyAlignment="1">
      <alignment/>
    </xf>
    <xf numFmtId="3" fontId="8" fillId="0" borderId="11" xfId="48" applyNumberFormat="1" applyFont="1" applyFill="1" applyBorder="1" applyAlignment="1">
      <alignment/>
    </xf>
    <xf numFmtId="3" fontId="7" fillId="0" borderId="11" xfId="48" applyNumberFormat="1" applyFont="1" applyFill="1" applyBorder="1" applyAlignment="1">
      <alignment/>
    </xf>
    <xf numFmtId="3" fontId="8" fillId="0" borderId="0" xfId="48" applyNumberFormat="1" applyFont="1" applyFill="1" applyBorder="1" applyAlignment="1">
      <alignment/>
    </xf>
    <xf numFmtId="3" fontId="8" fillId="0" borderId="12" xfId="48" applyNumberFormat="1" applyFont="1" applyBorder="1" applyAlignment="1">
      <alignment/>
    </xf>
    <xf numFmtId="3" fontId="7" fillId="0" borderId="0" xfId="48" applyNumberFormat="1" applyFont="1" applyBorder="1" applyAlignment="1">
      <alignment/>
    </xf>
    <xf numFmtId="3" fontId="7" fillId="0" borderId="0" xfId="48" applyNumberFormat="1" applyFont="1" applyFill="1" applyBorder="1" applyAlignment="1">
      <alignment/>
    </xf>
    <xf numFmtId="3" fontId="7" fillId="0" borderId="12" xfId="48" applyNumberFormat="1" applyFont="1" applyFill="1" applyBorder="1" applyAlignment="1">
      <alignment/>
    </xf>
    <xf numFmtId="3" fontId="8" fillId="0" borderId="16" xfId="48" applyNumberFormat="1" applyFont="1" applyBorder="1" applyAlignment="1">
      <alignment/>
    </xf>
    <xf numFmtId="3" fontId="7" fillId="35" borderId="11" xfId="48" applyNumberFormat="1" applyFont="1" applyFill="1" applyBorder="1" applyAlignment="1">
      <alignment/>
    </xf>
    <xf numFmtId="3" fontId="19" fillId="0" borderId="0" xfId="48" applyNumberFormat="1" applyFont="1" applyBorder="1" applyAlignment="1">
      <alignment/>
    </xf>
    <xf numFmtId="3" fontId="7" fillId="0" borderId="10" xfId="48" applyNumberFormat="1" applyFont="1" applyBorder="1" applyAlignment="1">
      <alignment/>
    </xf>
    <xf numFmtId="3" fontId="7" fillId="0" borderId="16" xfId="48" applyNumberFormat="1" applyFont="1" applyFill="1" applyBorder="1" applyAlignment="1">
      <alignment/>
    </xf>
    <xf numFmtId="3" fontId="7" fillId="35" borderId="19" xfId="48" applyNumberFormat="1" applyFont="1" applyFill="1" applyBorder="1" applyAlignment="1">
      <alignment/>
    </xf>
    <xf numFmtId="3" fontId="7" fillId="34" borderId="26" xfId="48" applyNumberFormat="1" applyFont="1" applyFill="1" applyBorder="1" applyAlignment="1">
      <alignment/>
    </xf>
    <xf numFmtId="3" fontId="7" fillId="34" borderId="10" xfId="48" applyNumberFormat="1" applyFont="1" applyFill="1" applyBorder="1" applyAlignment="1">
      <alignment horizontal="right"/>
    </xf>
    <xf numFmtId="3" fontId="7" fillId="0" borderId="16" xfId="48" applyNumberFormat="1" applyFont="1" applyBorder="1" applyAlignment="1">
      <alignment/>
    </xf>
    <xf numFmtId="3" fontId="7" fillId="34" borderId="19" xfId="48" applyNumberFormat="1" applyFont="1" applyFill="1" applyBorder="1" applyAlignment="1">
      <alignment/>
    </xf>
    <xf numFmtId="3" fontId="7" fillId="0" borderId="10" xfId="48" applyNumberFormat="1" applyFont="1" applyFill="1" applyBorder="1" applyAlignment="1">
      <alignment/>
    </xf>
    <xf numFmtId="3" fontId="8" fillId="0" borderId="11" xfId="48" applyNumberFormat="1" applyFont="1" applyBorder="1" applyAlignment="1">
      <alignment horizontal="right"/>
    </xf>
    <xf numFmtId="3" fontId="7" fillId="0" borderId="12" xfId="48" applyNumberFormat="1" applyFont="1" applyBorder="1" applyAlignment="1">
      <alignment horizontal="right"/>
    </xf>
    <xf numFmtId="3" fontId="7" fillId="35" borderId="19" xfId="48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1" fillId="34" borderId="39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19" fillId="0" borderId="0" xfId="0" applyNumberFormat="1" applyFont="1" applyFill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48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12" fillId="0" borderId="39" xfId="0" applyNumberFormat="1" applyFont="1" applyBorder="1" applyAlignment="1">
      <alignment horizontal="right"/>
    </xf>
    <xf numFmtId="0" fontId="0" fillId="0" borderId="0" xfId="0" applyAlignment="1">
      <alignment/>
    </xf>
    <xf numFmtId="0" fontId="11" fillId="34" borderId="4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3" fontId="12" fillId="0" borderId="13" xfId="0" applyNumberFormat="1" applyFont="1" applyBorder="1" applyAlignment="1">
      <alignment horizontal="right"/>
    </xf>
    <xf numFmtId="0" fontId="4" fillId="37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7" fillId="35" borderId="14" xfId="48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9" fillId="0" borderId="16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3" fontId="8" fillId="0" borderId="12" xfId="48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167" fontId="8" fillId="0" borderId="16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3" fontId="22" fillId="0" borderId="11" xfId="0" applyNumberFormat="1" applyFont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7" fillId="33" borderId="14" xfId="48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167" fontId="7" fillId="33" borderId="18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30" xfId="0" applyFont="1" applyBorder="1" applyAlignment="1">
      <alignment/>
    </xf>
    <xf numFmtId="3" fontId="7" fillId="0" borderId="21" xfId="48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4" borderId="19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4" fillId="34" borderId="33" xfId="0" applyFont="1" applyFill="1" applyBorder="1" applyAlignment="1">
      <alignment/>
    </xf>
    <xf numFmtId="171" fontId="7" fillId="34" borderId="19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41" xfId="0" applyFill="1" applyBorder="1" applyAlignment="1">
      <alignment/>
    </xf>
    <xf numFmtId="3" fontId="0" fillId="35" borderId="18" xfId="0" applyNumberFormat="1" applyFill="1" applyBorder="1" applyAlignment="1">
      <alignment/>
    </xf>
    <xf numFmtId="0" fontId="8" fillId="35" borderId="19" xfId="0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167" fontId="8" fillId="35" borderId="19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3" fontId="0" fillId="35" borderId="19" xfId="0" applyNumberFormat="1" applyFont="1" applyFill="1" applyBorder="1" applyAlignment="1">
      <alignment/>
    </xf>
    <xf numFmtId="0" fontId="4" fillId="34" borderId="32" xfId="0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3" fontId="4" fillId="34" borderId="4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8" fillId="0" borderId="11" xfId="48" applyNumberFormat="1" applyFont="1" applyBorder="1" applyAlignment="1">
      <alignment/>
    </xf>
    <xf numFmtId="3" fontId="7" fillId="34" borderId="14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48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7" fontId="10" fillId="0" borderId="0" xfId="0" applyNumberFormat="1" applyFont="1" applyAlignment="1">
      <alignment/>
    </xf>
    <xf numFmtId="167" fontId="1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0" applyNumberFormat="1" applyFont="1" applyAlignment="1">
      <alignment/>
    </xf>
    <xf numFmtId="167" fontId="20" fillId="0" borderId="0" xfId="0" applyNumberFormat="1" applyFont="1" applyFill="1" applyBorder="1" applyAlignment="1">
      <alignment/>
    </xf>
    <xf numFmtId="3" fontId="20" fillId="0" borderId="0" xfId="48" applyNumberFormat="1" applyFont="1" applyBorder="1" applyAlignment="1">
      <alignment/>
    </xf>
    <xf numFmtId="167" fontId="19" fillId="0" borderId="0" xfId="0" applyNumberFormat="1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/>
    </xf>
    <xf numFmtId="167" fontId="7" fillId="0" borderId="11" xfId="48" applyNumberFormat="1" applyFont="1" applyFill="1" applyBorder="1" applyAlignment="1">
      <alignment/>
    </xf>
    <xf numFmtId="167" fontId="7" fillId="35" borderId="19" xfId="48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67" fontId="7" fillId="34" borderId="35" xfId="48" applyNumberFormat="1" applyFont="1" applyFill="1" applyBorder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167" fontId="8" fillId="0" borderId="11" xfId="0" applyNumberFormat="1" applyFont="1" applyBorder="1" applyAlignment="1">
      <alignment horizontal="right"/>
    </xf>
    <xf numFmtId="0" fontId="0" fillId="35" borderId="33" xfId="0" applyFill="1" applyBorder="1" applyAlignment="1">
      <alignment/>
    </xf>
    <xf numFmtId="3" fontId="7" fillId="0" borderId="20" xfId="48" applyNumberFormat="1" applyFont="1" applyBorder="1" applyAlignment="1">
      <alignment/>
    </xf>
    <xf numFmtId="0" fontId="7" fillId="0" borderId="20" xfId="0" applyFont="1" applyBorder="1" applyAlignment="1">
      <alignment/>
    </xf>
    <xf numFmtId="3" fontId="4" fillId="0" borderId="0" xfId="0" applyNumberFormat="1" applyFont="1" applyAlignment="1">
      <alignment/>
    </xf>
    <xf numFmtId="0" fontId="9" fillId="37" borderId="36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9" fillId="37" borderId="34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8" fillId="35" borderId="18" xfId="0" applyFont="1" applyFill="1" applyBorder="1" applyAlignment="1">
      <alignment/>
    </xf>
    <xf numFmtId="3" fontId="8" fillId="35" borderId="18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 horizontal="right"/>
    </xf>
    <xf numFmtId="3" fontId="7" fillId="0" borderId="29" xfId="0" applyNumberFormat="1" applyFont="1" applyBorder="1" applyAlignment="1">
      <alignment/>
    </xf>
    <xf numFmtId="167" fontId="7" fillId="0" borderId="29" xfId="0" applyNumberFormat="1" applyFont="1" applyBorder="1" applyAlignment="1">
      <alignment/>
    </xf>
    <xf numFmtId="3" fontId="8" fillId="0" borderId="0" xfId="48" applyNumberFormat="1" applyFont="1" applyFill="1" applyAlignment="1">
      <alignment/>
    </xf>
    <xf numFmtId="3" fontId="0" fillId="0" borderId="11" xfId="48" applyNumberFormat="1" applyFont="1" applyBorder="1" applyAlignment="1">
      <alignment/>
    </xf>
    <xf numFmtId="3" fontId="21" fillId="0" borderId="0" xfId="48" applyNumberFormat="1" applyFont="1" applyAlignment="1">
      <alignment/>
    </xf>
    <xf numFmtId="3" fontId="0" fillId="0" borderId="0" xfId="48" applyNumberFormat="1" applyFont="1" applyAlignment="1">
      <alignment/>
    </xf>
    <xf numFmtId="3" fontId="0" fillId="0" borderId="0" xfId="48" applyNumberFormat="1" applyFont="1" applyFill="1" applyBorder="1" applyAlignment="1">
      <alignment/>
    </xf>
    <xf numFmtId="3" fontId="8" fillId="0" borderId="16" xfId="48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8" fillId="0" borderId="43" xfId="49" applyNumberFormat="1" applyFont="1" applyFill="1" applyBorder="1" applyAlignment="1" applyProtection="1">
      <alignment/>
      <protection/>
    </xf>
    <xf numFmtId="3" fontId="7" fillId="0" borderId="44" xfId="49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"/>
    </xf>
    <xf numFmtId="3" fontId="7" fillId="0" borderId="20" xfId="48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167" fontId="7" fillId="0" borderId="20" xfId="0" applyNumberFormat="1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8" fillId="0" borderId="12" xfId="48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21" xfId="0" applyFont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167" fontId="20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7" fontId="7" fillId="0" borderId="21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9" fontId="8" fillId="0" borderId="11" xfId="48" applyFont="1" applyBorder="1" applyAlignment="1">
      <alignment/>
    </xf>
    <xf numFmtId="9" fontId="7" fillId="0" borderId="11" xfId="48" applyFont="1" applyBorder="1" applyAlignment="1">
      <alignment/>
    </xf>
    <xf numFmtId="9" fontId="8" fillId="0" borderId="12" xfId="48" applyFont="1" applyBorder="1" applyAlignment="1">
      <alignment/>
    </xf>
    <xf numFmtId="9" fontId="7" fillId="35" borderId="10" xfId="48" applyFont="1" applyFill="1" applyBorder="1" applyAlignment="1">
      <alignment/>
    </xf>
    <xf numFmtId="9" fontId="7" fillId="35" borderId="35" xfId="48" applyFont="1" applyFill="1" applyBorder="1" applyAlignment="1">
      <alignment/>
    </xf>
    <xf numFmtId="9" fontId="7" fillId="0" borderId="12" xfId="48" applyFont="1" applyBorder="1" applyAlignment="1">
      <alignment/>
    </xf>
    <xf numFmtId="9" fontId="7" fillId="34" borderId="35" xfId="48" applyFont="1" applyFill="1" applyBorder="1" applyAlignment="1">
      <alignment/>
    </xf>
    <xf numFmtId="9" fontId="8" fillId="0" borderId="11" xfId="48" applyFont="1" applyBorder="1" applyAlignment="1">
      <alignment horizontal="right"/>
    </xf>
    <xf numFmtId="9" fontId="7" fillId="0" borderId="11" xfId="48" applyFont="1" applyBorder="1" applyAlignment="1">
      <alignment horizontal="right"/>
    </xf>
    <xf numFmtId="3" fontId="8" fillId="0" borderId="17" xfId="48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9" fontId="8" fillId="0" borderId="16" xfId="48" applyFont="1" applyBorder="1" applyAlignment="1">
      <alignment/>
    </xf>
    <xf numFmtId="9" fontId="7" fillId="0" borderId="16" xfId="48" applyFont="1" applyBorder="1" applyAlignment="1">
      <alignment/>
    </xf>
    <xf numFmtId="9" fontId="7" fillId="34" borderId="19" xfId="48" applyFont="1" applyFill="1" applyBorder="1" applyAlignment="1">
      <alignment horizontal="right"/>
    </xf>
    <xf numFmtId="9" fontId="7" fillId="0" borderId="11" xfId="48" applyFont="1" applyFill="1" applyBorder="1" applyAlignment="1">
      <alignment/>
    </xf>
    <xf numFmtId="9" fontId="7" fillId="0" borderId="11" xfId="48" applyFont="1" applyFill="1" applyBorder="1" applyAlignment="1">
      <alignment horizontal="right"/>
    </xf>
    <xf numFmtId="9" fontId="8" fillId="0" borderId="11" xfId="48" applyFont="1" applyFill="1" applyBorder="1" applyAlignment="1">
      <alignment horizontal="right"/>
    </xf>
    <xf numFmtId="9" fontId="7" fillId="34" borderId="10" xfId="48" applyFont="1" applyFill="1" applyBorder="1" applyAlignment="1">
      <alignment horizontal="right"/>
    </xf>
    <xf numFmtId="9" fontId="7" fillId="34" borderId="10" xfId="48" applyFont="1" applyFill="1" applyBorder="1" applyAlignment="1">
      <alignment/>
    </xf>
    <xf numFmtId="9" fontId="7" fillId="0" borderId="16" xfId="48" applyFont="1" applyFill="1" applyBorder="1" applyAlignment="1">
      <alignment/>
    </xf>
    <xf numFmtId="9" fontId="7" fillId="34" borderId="19" xfId="48" applyFont="1" applyFill="1" applyBorder="1" applyAlignment="1">
      <alignment/>
    </xf>
    <xf numFmtId="9" fontId="8" fillId="0" borderId="11" xfId="48" applyFont="1" applyFill="1" applyBorder="1" applyAlignment="1">
      <alignment/>
    </xf>
    <xf numFmtId="9" fontId="7" fillId="0" borderId="12" xfId="48" applyFont="1" applyFill="1" applyBorder="1" applyAlignment="1">
      <alignment/>
    </xf>
    <xf numFmtId="9" fontId="7" fillId="35" borderId="11" xfId="48" applyFont="1" applyFill="1" applyBorder="1" applyAlignment="1">
      <alignment/>
    </xf>
    <xf numFmtId="9" fontId="7" fillId="0" borderId="10" xfId="48" applyFont="1" applyBorder="1" applyAlignment="1">
      <alignment/>
    </xf>
    <xf numFmtId="9" fontId="8" fillId="0" borderId="12" xfId="48" applyFont="1" applyBorder="1" applyAlignment="1">
      <alignment horizontal="right"/>
    </xf>
    <xf numFmtId="3" fontId="7" fillId="35" borderId="26" xfId="48" applyNumberFormat="1" applyFont="1" applyFill="1" applyBorder="1" applyAlignment="1">
      <alignment horizontal="right"/>
    </xf>
    <xf numFmtId="9" fontId="7" fillId="35" borderId="19" xfId="48" applyFont="1" applyFill="1" applyBorder="1" applyAlignment="1">
      <alignment horizontal="right"/>
    </xf>
    <xf numFmtId="9" fontId="7" fillId="35" borderId="19" xfId="48" applyFont="1" applyFill="1" applyBorder="1" applyAlignment="1">
      <alignment/>
    </xf>
    <xf numFmtId="9" fontId="8" fillId="0" borderId="43" xfId="48" applyFont="1" applyFill="1" applyBorder="1" applyAlignment="1" applyProtection="1">
      <alignment/>
      <protection/>
    </xf>
    <xf numFmtId="9" fontId="7" fillId="0" borderId="43" xfId="48" applyFont="1" applyFill="1" applyBorder="1" applyAlignment="1" applyProtection="1">
      <alignment/>
      <protection/>
    </xf>
    <xf numFmtId="9" fontId="8" fillId="0" borderId="43" xfId="48" applyFont="1" applyFill="1" applyBorder="1" applyAlignment="1" applyProtection="1">
      <alignment/>
      <protection/>
    </xf>
    <xf numFmtId="0" fontId="0" fillId="35" borderId="23" xfId="0" applyFill="1" applyBorder="1" applyAlignment="1">
      <alignment/>
    </xf>
    <xf numFmtId="9" fontId="7" fillId="0" borderId="45" xfId="48" applyFont="1" applyFill="1" applyBorder="1" applyAlignment="1" applyProtection="1">
      <alignment/>
      <protection/>
    </xf>
    <xf numFmtId="0" fontId="8" fillId="35" borderId="26" xfId="0" applyFont="1" applyFill="1" applyBorder="1" applyAlignment="1">
      <alignment/>
    </xf>
    <xf numFmtId="9" fontId="7" fillId="35" borderId="46" xfId="48" applyFont="1" applyFill="1" applyBorder="1" applyAlignment="1" applyProtection="1">
      <alignment/>
      <protection/>
    </xf>
    <xf numFmtId="9" fontId="7" fillId="0" borderId="11" xfId="48" applyFont="1" applyFill="1" applyBorder="1" applyAlignment="1" applyProtection="1">
      <alignment/>
      <protection/>
    </xf>
    <xf numFmtId="9" fontId="7" fillId="0" borderId="12" xfId="48" applyFont="1" applyFill="1" applyBorder="1" applyAlignment="1" applyProtection="1">
      <alignment/>
      <protection/>
    </xf>
    <xf numFmtId="3" fontId="7" fillId="0" borderId="47" xfId="49" applyNumberFormat="1" applyFont="1" applyFill="1" applyBorder="1" applyAlignment="1" applyProtection="1">
      <alignment/>
      <protection/>
    </xf>
    <xf numFmtId="9" fontId="7" fillId="0" borderId="45" xfId="48" applyFont="1" applyFill="1" applyBorder="1" applyAlignment="1" applyProtection="1">
      <alignment/>
      <protection/>
    </xf>
    <xf numFmtId="3" fontId="7" fillId="35" borderId="26" xfId="48" applyNumberFormat="1" applyFont="1" applyFill="1" applyBorder="1" applyAlignment="1">
      <alignment/>
    </xf>
    <xf numFmtId="9" fontId="7" fillId="35" borderId="48" xfId="48" applyFont="1" applyFill="1" applyBorder="1" applyAlignment="1" applyProtection="1">
      <alignment/>
      <protection/>
    </xf>
    <xf numFmtId="9" fontId="7" fillId="34" borderId="48" xfId="48" applyFont="1" applyFill="1" applyBorder="1" applyAlignment="1" applyProtection="1">
      <alignment/>
      <protection/>
    </xf>
    <xf numFmtId="9" fontId="8" fillId="0" borderId="12" xfId="48" applyFont="1" applyFill="1" applyBorder="1" applyAlignment="1">
      <alignment horizontal="right"/>
    </xf>
    <xf numFmtId="0" fontId="0" fillId="35" borderId="23" xfId="0" applyFont="1" applyFill="1" applyBorder="1" applyAlignment="1">
      <alignment/>
    </xf>
    <xf numFmtId="9" fontId="7" fillId="35" borderId="35" xfId="48" applyFont="1" applyFill="1" applyBorder="1" applyAlignment="1">
      <alignment horizontal="right"/>
    </xf>
    <xf numFmtId="9" fontId="8" fillId="0" borderId="12" xfId="48" applyFont="1" applyFill="1" applyBorder="1" applyAlignment="1">
      <alignment/>
    </xf>
    <xf numFmtId="0" fontId="4" fillId="35" borderId="12" xfId="0" applyFont="1" applyFill="1" applyBorder="1" applyAlignment="1">
      <alignment/>
    </xf>
    <xf numFmtId="3" fontId="7" fillId="35" borderId="12" xfId="48" applyNumberFormat="1" applyFont="1" applyFill="1" applyBorder="1" applyAlignment="1">
      <alignment/>
    </xf>
    <xf numFmtId="167" fontId="7" fillId="35" borderId="12" xfId="0" applyNumberFormat="1" applyFont="1" applyFill="1" applyBorder="1" applyAlignment="1">
      <alignment/>
    </xf>
    <xf numFmtId="3" fontId="7" fillId="35" borderId="12" xfId="0" applyNumberFormat="1" applyFont="1" applyFill="1" applyBorder="1" applyAlignment="1">
      <alignment/>
    </xf>
    <xf numFmtId="9" fontId="7" fillId="35" borderId="12" xfId="48" applyFont="1" applyFill="1" applyBorder="1" applyAlignment="1">
      <alignment/>
    </xf>
    <xf numFmtId="9" fontId="8" fillId="0" borderId="16" xfId="48" applyFont="1" applyFill="1" applyBorder="1" applyAlignment="1">
      <alignment/>
    </xf>
    <xf numFmtId="9" fontId="7" fillId="35" borderId="49" xfId="48" applyFont="1" applyFill="1" applyBorder="1" applyAlignment="1">
      <alignment/>
    </xf>
    <xf numFmtId="9" fontId="7" fillId="36" borderId="10" xfId="48" applyFont="1" applyFill="1" applyBorder="1" applyAlignment="1">
      <alignment horizontal="right"/>
    </xf>
    <xf numFmtId="9" fontId="7" fillId="36" borderId="14" xfId="48" applyFont="1" applyFill="1" applyBorder="1" applyAlignment="1">
      <alignment horizontal="right"/>
    </xf>
    <xf numFmtId="0" fontId="4" fillId="34" borderId="23" xfId="0" applyFont="1" applyFill="1" applyBorder="1" applyAlignment="1">
      <alignment/>
    </xf>
    <xf numFmtId="9" fontId="7" fillId="36" borderId="13" xfId="48" applyFont="1" applyFill="1" applyBorder="1" applyAlignment="1">
      <alignment horizontal="right"/>
    </xf>
    <xf numFmtId="9" fontId="7" fillId="36" borderId="10" xfId="48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/>
    </xf>
    <xf numFmtId="0" fontId="4" fillId="34" borderId="38" xfId="0" applyFont="1" applyFill="1" applyBorder="1" applyAlignment="1">
      <alignment horizontal="center" vertical="center" wrapText="1"/>
    </xf>
    <xf numFmtId="9" fontId="12" fillId="0" borderId="10" xfId="48" applyFont="1" applyFill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7" fontId="6" fillId="38" borderId="32" xfId="0" applyNumberFormat="1" applyFont="1" applyFill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4" fontId="30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right"/>
    </xf>
    <xf numFmtId="0" fontId="29" fillId="0" borderId="11" xfId="0" applyFont="1" applyBorder="1" applyAlignment="1">
      <alignment/>
    </xf>
    <xf numFmtId="0" fontId="30" fillId="0" borderId="11" xfId="0" applyFont="1" applyFill="1" applyBorder="1" applyAlignment="1">
      <alignment horizontal="left"/>
    </xf>
    <xf numFmtId="175" fontId="0" fillId="0" borderId="11" xfId="0" applyNumberFormat="1" applyFont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4" fillId="33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4" fillId="35" borderId="26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3" fontId="0" fillId="0" borderId="51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0" fontId="10" fillId="0" borderId="54" xfId="0" applyFon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16" fontId="10" fillId="0" borderId="54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0" fontId="9" fillId="39" borderId="54" xfId="0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right"/>
    </xf>
    <xf numFmtId="0" fontId="9" fillId="0" borderId="54" xfId="0" applyFont="1" applyFill="1" applyBorder="1" applyAlignment="1">
      <alignment horizontal="center"/>
    </xf>
    <xf numFmtId="3" fontId="4" fillId="0" borderId="5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4" fillId="39" borderId="11" xfId="0" applyNumberFormat="1" applyFont="1" applyFill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0" fontId="9" fillId="0" borderId="37" xfId="0" applyFont="1" applyBorder="1" applyAlignment="1">
      <alignment horizontal="center"/>
    </xf>
    <xf numFmtId="3" fontId="4" fillId="0" borderId="57" xfId="0" applyNumberFormat="1" applyFont="1" applyBorder="1" applyAlignment="1">
      <alignment horizontal="right"/>
    </xf>
    <xf numFmtId="0" fontId="4" fillId="35" borderId="26" xfId="0" applyFont="1" applyFill="1" applyBorder="1" applyAlignment="1">
      <alignment horizontal="center"/>
    </xf>
    <xf numFmtId="3" fontId="4" fillId="35" borderId="19" xfId="0" applyNumberFormat="1" applyFont="1" applyFill="1" applyBorder="1" applyAlignment="1">
      <alignment horizontal="right"/>
    </xf>
    <xf numFmtId="0" fontId="10" fillId="0" borderId="58" xfId="0" applyFont="1" applyBorder="1" applyAlignment="1">
      <alignment/>
    </xf>
    <xf numFmtId="0" fontId="8" fillId="0" borderId="58" xfId="0" applyFont="1" applyBorder="1" applyAlignment="1">
      <alignment/>
    </xf>
    <xf numFmtId="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59" xfId="0" applyFont="1" applyBorder="1" applyAlignment="1">
      <alignment/>
    </xf>
    <xf numFmtId="0" fontId="0" fillId="0" borderId="59" xfId="0" applyBorder="1" applyAlignment="1">
      <alignment/>
    </xf>
    <xf numFmtId="3" fontId="4" fillId="0" borderId="51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0" fontId="10" fillId="39" borderId="37" xfId="0" applyFont="1" applyFill="1" applyBorder="1" applyAlignment="1">
      <alignment horizontal="center"/>
    </xf>
    <xf numFmtId="3" fontId="4" fillId="0" borderId="42" xfId="0" applyNumberFormat="1" applyFont="1" applyBorder="1" applyAlignment="1">
      <alignment horizontal="right"/>
    </xf>
    <xf numFmtId="0" fontId="9" fillId="35" borderId="26" xfId="0" applyFont="1" applyFill="1" applyBorder="1" applyAlignment="1">
      <alignment horizontal="center"/>
    </xf>
    <xf numFmtId="173" fontId="4" fillId="35" borderId="33" xfId="48" applyNumberFormat="1" applyFont="1" applyFill="1" applyBorder="1" applyAlignment="1">
      <alignment horizontal="center"/>
    </xf>
    <xf numFmtId="0" fontId="9" fillId="39" borderId="58" xfId="0" applyFont="1" applyFill="1" applyBorder="1" applyAlignment="1">
      <alignment horizontal="center"/>
    </xf>
    <xf numFmtId="3" fontId="5" fillId="39" borderId="58" xfId="0" applyNumberFormat="1" applyFont="1" applyFill="1" applyBorder="1" applyAlignment="1">
      <alignment horizontal="center"/>
    </xf>
    <xf numFmtId="14" fontId="10" fillId="0" borderId="50" xfId="0" applyNumberFormat="1" applyFont="1" applyBorder="1" applyAlignment="1">
      <alignment horizontal="center"/>
    </xf>
    <xf numFmtId="14" fontId="10" fillId="0" borderId="54" xfId="0" applyNumberFormat="1" applyFont="1" applyBorder="1" applyAlignment="1">
      <alignment horizontal="center"/>
    </xf>
    <xf numFmtId="185" fontId="4" fillId="39" borderId="11" xfId="0" applyNumberFormat="1" applyFont="1" applyFill="1" applyBorder="1" applyAlignment="1">
      <alignment horizontal="right"/>
    </xf>
    <xf numFmtId="9" fontId="4" fillId="35" borderId="60" xfId="48" applyFont="1" applyFill="1" applyBorder="1" applyAlignment="1">
      <alignment horizontal="center"/>
    </xf>
    <xf numFmtId="0" fontId="9" fillId="0" borderId="0" xfId="0" applyFont="1" applyAlignment="1">
      <alignment/>
    </xf>
    <xf numFmtId="9" fontId="8" fillId="0" borderId="0" xfId="48" applyFont="1" applyBorder="1" applyAlignment="1">
      <alignment/>
    </xf>
    <xf numFmtId="174" fontId="29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vertical="center"/>
    </xf>
    <xf numFmtId="174" fontId="29" fillId="0" borderId="16" xfId="0" applyNumberFormat="1" applyFont="1" applyFill="1" applyBorder="1" applyAlignment="1">
      <alignment horizontal="right"/>
    </xf>
    <xf numFmtId="0" fontId="30" fillId="0" borderId="16" xfId="0" applyFont="1" applyFill="1" applyBorder="1" applyAlignment="1">
      <alignment horizontal="center"/>
    </xf>
    <xf numFmtId="44" fontId="30" fillId="0" borderId="16" xfId="0" applyNumberFormat="1" applyFont="1" applyFill="1" applyBorder="1" applyAlignment="1">
      <alignment horizontal="center"/>
    </xf>
    <xf numFmtId="9" fontId="7" fillId="0" borderId="0" xfId="48" applyFont="1" applyBorder="1" applyAlignment="1">
      <alignment/>
    </xf>
    <xf numFmtId="3" fontId="7" fillId="0" borderId="17" xfId="48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0" fontId="4" fillId="0" borderId="0" xfId="48" applyNumberFormat="1" applyFont="1" applyAlignment="1">
      <alignment horizontal="center"/>
    </xf>
    <xf numFmtId="3" fontId="12" fillId="0" borderId="61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62" xfId="0" applyNumberFormat="1" applyFont="1" applyBorder="1" applyAlignment="1">
      <alignment horizontal="right"/>
    </xf>
    <xf numFmtId="3" fontId="12" fillId="0" borderId="63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12" fillId="0" borderId="65" xfId="0" applyNumberFormat="1" applyFont="1" applyBorder="1" applyAlignment="1">
      <alignment horizontal="right"/>
    </xf>
    <xf numFmtId="173" fontId="4" fillId="35" borderId="14" xfId="48" applyNumberFormat="1" applyFont="1" applyFill="1" applyBorder="1" applyAlignment="1">
      <alignment horizontal="center"/>
    </xf>
    <xf numFmtId="185" fontId="4" fillId="39" borderId="51" xfId="0" applyNumberFormat="1" applyFont="1" applyFill="1" applyBorder="1" applyAlignment="1">
      <alignment horizontal="right"/>
    </xf>
    <xf numFmtId="185" fontId="4" fillId="39" borderId="53" xfId="0" applyNumberFormat="1" applyFont="1" applyFill="1" applyBorder="1" applyAlignment="1">
      <alignment horizontal="right"/>
    </xf>
    <xf numFmtId="185" fontId="4" fillId="39" borderId="56" xfId="0" applyNumberFormat="1" applyFont="1" applyFill="1" applyBorder="1" applyAlignment="1">
      <alignment horizontal="right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6" fillId="0" borderId="13" xfId="0" applyFont="1" applyBorder="1" applyAlignment="1">
      <alignment/>
    </xf>
    <xf numFmtId="0" fontId="13" fillId="0" borderId="66" xfId="0" applyFont="1" applyBorder="1" applyAlignment="1">
      <alignment/>
    </xf>
    <xf numFmtId="9" fontId="7" fillId="0" borderId="0" xfId="48" applyFont="1" applyFill="1" applyBorder="1" applyAlignment="1">
      <alignment/>
    </xf>
    <xf numFmtId="3" fontId="0" fillId="34" borderId="18" xfId="0" applyNumberFormat="1" applyFill="1" applyBorder="1" applyAlignment="1">
      <alignment/>
    </xf>
    <xf numFmtId="9" fontId="7" fillId="0" borderId="0" xfId="48" applyFont="1" applyBorder="1" applyAlignment="1">
      <alignment horizontal="right"/>
    </xf>
    <xf numFmtId="0" fontId="10" fillId="0" borderId="11" xfId="0" applyFont="1" applyBorder="1" applyAlignment="1">
      <alignment wrapText="1"/>
    </xf>
    <xf numFmtId="175" fontId="0" fillId="0" borderId="11" xfId="0" applyNumberFormat="1" applyFont="1" applyBorder="1" applyAlignment="1">
      <alignment vertical="center"/>
    </xf>
    <xf numFmtId="0" fontId="9" fillId="35" borderId="37" xfId="0" applyFont="1" applyFill="1" applyBorder="1" applyAlignment="1">
      <alignment horizontal="center"/>
    </xf>
    <xf numFmtId="9" fontId="4" fillId="35" borderId="57" xfId="48" applyNumberFormat="1" applyFont="1" applyFill="1" applyBorder="1" applyAlignment="1">
      <alignment horizontal="center"/>
    </xf>
    <xf numFmtId="3" fontId="8" fillId="0" borderId="0" xfId="48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10" fontId="0" fillId="0" borderId="0" xfId="48" applyNumberFormat="1" applyFont="1" applyAlignment="1">
      <alignment/>
    </xf>
    <xf numFmtId="9" fontId="8" fillId="0" borderId="0" xfId="48" applyFont="1" applyFill="1" applyBorder="1" applyAlignment="1">
      <alignment/>
    </xf>
    <xf numFmtId="9" fontId="8" fillId="0" borderId="0" xfId="48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48" applyNumberFormat="1" applyFont="1" applyFill="1" applyBorder="1" applyAlignment="1">
      <alignment horizontal="right"/>
    </xf>
    <xf numFmtId="167" fontId="9" fillId="36" borderId="10" xfId="0" applyNumberFormat="1" applyFont="1" applyFill="1" applyBorder="1" applyAlignment="1">
      <alignment horizontal="right"/>
    </xf>
    <xf numFmtId="167" fontId="9" fillId="36" borderId="14" xfId="0" applyNumberFormat="1" applyFont="1" applyFill="1" applyBorder="1" applyAlignment="1">
      <alignment horizontal="right"/>
    </xf>
    <xf numFmtId="171" fontId="8" fillId="0" borderId="0" xfId="0" applyNumberFormat="1" applyFont="1" applyBorder="1" applyAlignment="1">
      <alignment/>
    </xf>
    <xf numFmtId="9" fontId="7" fillId="0" borderId="0" xfId="48" applyFont="1" applyFill="1" applyBorder="1" applyAlignment="1">
      <alignment horizontal="right"/>
    </xf>
    <xf numFmtId="167" fontId="7" fillId="0" borderId="0" xfId="48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3" fontId="0" fillId="33" borderId="58" xfId="0" applyNumberFormat="1" applyFill="1" applyBorder="1" applyAlignment="1">
      <alignment/>
    </xf>
    <xf numFmtId="0" fontId="8" fillId="33" borderId="67" xfId="0" applyFont="1" applyFill="1" applyBorder="1" applyAlignment="1">
      <alignment/>
    </xf>
    <xf numFmtId="167" fontId="7" fillId="0" borderId="12" xfId="48" applyNumberFormat="1" applyFont="1" applyFill="1" applyBorder="1" applyAlignment="1">
      <alignment/>
    </xf>
    <xf numFmtId="167" fontId="7" fillId="34" borderId="19" xfId="48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174" fontId="29" fillId="0" borderId="0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3" fontId="9" fillId="0" borderId="11" xfId="48" applyNumberFormat="1" applyFont="1" applyFill="1" applyBorder="1" applyAlignment="1">
      <alignment horizontal="right"/>
    </xf>
    <xf numFmtId="3" fontId="7" fillId="0" borderId="15" xfId="48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9" fontId="7" fillId="0" borderId="0" xfId="48" applyFont="1" applyFill="1" applyBorder="1" applyAlignment="1" applyProtection="1">
      <alignment/>
      <protection/>
    </xf>
    <xf numFmtId="9" fontId="7" fillId="0" borderId="44" xfId="48" applyFont="1" applyFill="1" applyBorder="1" applyAlignment="1" applyProtection="1">
      <alignment/>
      <protection/>
    </xf>
    <xf numFmtId="3" fontId="7" fillId="0" borderId="16" xfId="49" applyNumberFormat="1" applyFont="1" applyFill="1" applyBorder="1" applyAlignment="1" applyProtection="1">
      <alignment/>
      <protection/>
    </xf>
    <xf numFmtId="9" fontId="7" fillId="0" borderId="16" xfId="48" applyFont="1" applyFill="1" applyBorder="1" applyAlignment="1" applyProtection="1">
      <alignment/>
      <protection/>
    </xf>
    <xf numFmtId="9" fontId="8" fillId="0" borderId="11" xfId="48" applyFont="1" applyFill="1" applyBorder="1" applyAlignment="1" applyProtection="1">
      <alignment/>
      <protection/>
    </xf>
    <xf numFmtId="3" fontId="20" fillId="0" borderId="11" xfId="48" applyNumberFormat="1" applyFont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1" xfId="0" applyFill="1" applyBorder="1" applyAlignment="1">
      <alignment/>
    </xf>
    <xf numFmtId="3" fontId="0" fillId="0" borderId="51" xfId="0" applyNumberFormat="1" applyFill="1" applyBorder="1" applyAlignment="1">
      <alignment/>
    </xf>
    <xf numFmtId="0" fontId="0" fillId="0" borderId="54" xfId="0" applyBorder="1" applyAlignment="1">
      <alignment horizontal="center"/>
    </xf>
    <xf numFmtId="167" fontId="0" fillId="0" borderId="56" xfId="0" applyNumberFormat="1" applyBorder="1" applyAlignment="1">
      <alignment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167" fontId="0" fillId="0" borderId="57" xfId="0" applyNumberFormat="1" applyBorder="1" applyAlignment="1">
      <alignment/>
    </xf>
    <xf numFmtId="167" fontId="0" fillId="0" borderId="53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7" fontId="9" fillId="34" borderId="19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0" fillId="0" borderId="11" xfId="0" applyNumberFormat="1" applyFont="1" applyBorder="1" applyAlignment="1">
      <alignment/>
    </xf>
    <xf numFmtId="175" fontId="0" fillId="0" borderId="11" xfId="0" applyNumberFormat="1" applyFont="1" applyBorder="1" applyAlignment="1">
      <alignment horizontal="right"/>
    </xf>
    <xf numFmtId="0" fontId="8" fillId="0" borderId="20" xfId="0" applyFont="1" applyFill="1" applyBorder="1" applyAlignment="1">
      <alignment/>
    </xf>
    <xf numFmtId="3" fontId="7" fillId="0" borderId="21" xfId="48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9" fontId="7" fillId="34" borderId="26" xfId="48" applyFont="1" applyFill="1" applyBorder="1" applyAlignment="1">
      <alignment/>
    </xf>
    <xf numFmtId="9" fontId="7" fillId="0" borderId="12" xfId="48" applyFont="1" applyBorder="1" applyAlignment="1">
      <alignment horizontal="right"/>
    </xf>
    <xf numFmtId="0" fontId="4" fillId="0" borderId="15" xfId="0" applyFont="1" applyBorder="1" applyAlignment="1">
      <alignment/>
    </xf>
    <xf numFmtId="9" fontId="8" fillId="0" borderId="21" xfId="48" applyFont="1" applyBorder="1" applyAlignment="1">
      <alignment/>
    </xf>
    <xf numFmtId="0" fontId="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3" fontId="20" fillId="0" borderId="16" xfId="48" applyNumberFormat="1" applyFont="1" applyBorder="1" applyAlignment="1">
      <alignment/>
    </xf>
    <xf numFmtId="3" fontId="7" fillId="0" borderId="17" xfId="48" applyNumberFormat="1" applyFont="1" applyFill="1" applyBorder="1" applyAlignment="1">
      <alignment horizontal="right"/>
    </xf>
    <xf numFmtId="44" fontId="7" fillId="33" borderId="16" xfId="39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0" borderId="68" xfId="0" applyFill="1" applyBorder="1" applyAlignment="1">
      <alignment horizontal="center"/>
    </xf>
    <xf numFmtId="167" fontId="0" fillId="0" borderId="55" xfId="0" applyNumberForma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0" fontId="10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4" fillId="0" borderId="69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7" fillId="0" borderId="16" xfId="48" applyNumberFormat="1" applyFont="1" applyFill="1" applyBorder="1" applyAlignment="1">
      <alignment horizontal="right"/>
    </xf>
    <xf numFmtId="9" fontId="7" fillId="0" borderId="16" xfId="48" applyFont="1" applyFill="1" applyBorder="1" applyAlignment="1">
      <alignment horizontal="right"/>
    </xf>
    <xf numFmtId="9" fontId="7" fillId="0" borderId="20" xfId="48" applyFont="1" applyFill="1" applyBorder="1" applyAlignment="1">
      <alignment/>
    </xf>
    <xf numFmtId="9" fontId="7" fillId="0" borderId="12" xfId="48" applyFont="1" applyFill="1" applyBorder="1" applyAlignment="1">
      <alignment horizontal="right"/>
    </xf>
    <xf numFmtId="167" fontId="9" fillId="0" borderId="11" xfId="0" applyNumberFormat="1" applyFont="1" applyBorder="1" applyAlignment="1">
      <alignment/>
    </xf>
    <xf numFmtId="167" fontId="9" fillId="0" borderId="12" xfId="0" applyNumberFormat="1" applyFont="1" applyBorder="1" applyAlignment="1">
      <alignment/>
    </xf>
    <xf numFmtId="167" fontId="9" fillId="35" borderId="19" xfId="0" applyNumberFormat="1" applyFont="1" applyFill="1" applyBorder="1" applyAlignment="1">
      <alignment/>
    </xf>
    <xf numFmtId="3" fontId="7" fillId="0" borderId="27" xfId="48" applyNumberFormat="1" applyFont="1" applyBorder="1" applyAlignment="1">
      <alignment/>
    </xf>
    <xf numFmtId="0" fontId="0" fillId="0" borderId="12" xfId="0" applyBorder="1" applyAlignment="1">
      <alignment/>
    </xf>
    <xf numFmtId="0" fontId="31" fillId="0" borderId="11" xfId="0" applyFont="1" applyFill="1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167" fontId="9" fillId="0" borderId="35" xfId="0" applyNumberFormat="1" applyFont="1" applyFill="1" applyBorder="1" applyAlignment="1">
      <alignment/>
    </xf>
    <xf numFmtId="3" fontId="7" fillId="0" borderId="0" xfId="49" applyNumberFormat="1" applyFont="1" applyFill="1" applyBorder="1" applyAlignment="1" applyProtection="1">
      <alignment/>
      <protection/>
    </xf>
    <xf numFmtId="9" fontId="7" fillId="0" borderId="0" xfId="48" applyFont="1" applyFill="1" applyBorder="1" applyAlignment="1" applyProtection="1">
      <alignment/>
      <protection/>
    </xf>
    <xf numFmtId="3" fontId="7" fillId="0" borderId="11" xfId="49" applyNumberFormat="1" applyFont="1" applyFill="1" applyBorder="1" applyAlignment="1" applyProtection="1">
      <alignment/>
      <protection/>
    </xf>
    <xf numFmtId="9" fontId="7" fillId="0" borderId="11" xfId="48" applyFont="1" applyFill="1" applyBorder="1" applyAlignment="1" applyProtection="1">
      <alignment/>
      <protection/>
    </xf>
    <xf numFmtId="3" fontId="0" fillId="0" borderId="60" xfId="0" applyNumberFormat="1" applyFill="1" applyBorder="1" applyAlignment="1">
      <alignment/>
    </xf>
    <xf numFmtId="173" fontId="12" fillId="0" borderId="62" xfId="48" applyNumberFormat="1" applyFont="1" applyFill="1" applyBorder="1" applyAlignment="1">
      <alignment horizontal="right"/>
    </xf>
    <xf numFmtId="173" fontId="12" fillId="0" borderId="63" xfId="48" applyNumberFormat="1" applyFont="1" applyFill="1" applyBorder="1" applyAlignment="1">
      <alignment horizontal="right"/>
    </xf>
    <xf numFmtId="173" fontId="12" fillId="0" borderId="10" xfId="48" applyNumberFormat="1" applyFont="1" applyFill="1" applyBorder="1" applyAlignment="1">
      <alignment horizontal="right"/>
    </xf>
    <xf numFmtId="173" fontId="0" fillId="0" borderId="0" xfId="48" applyNumberFormat="1" applyFont="1" applyFill="1" applyBorder="1" applyAlignment="1">
      <alignment/>
    </xf>
    <xf numFmtId="173" fontId="12" fillId="0" borderId="65" xfId="48" applyNumberFormat="1" applyFont="1" applyFill="1" applyBorder="1" applyAlignment="1">
      <alignment horizontal="right"/>
    </xf>
    <xf numFmtId="3" fontId="4" fillId="0" borderId="60" xfId="0" applyNumberFormat="1" applyFont="1" applyBorder="1" applyAlignment="1">
      <alignment/>
    </xf>
    <xf numFmtId="174" fontId="29" fillId="0" borderId="11" xfId="0" applyNumberFormat="1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31" fillId="0" borderId="11" xfId="0" applyFont="1" applyFill="1" applyBorder="1" applyAlignment="1">
      <alignment horizontal="center"/>
    </xf>
    <xf numFmtId="9" fontId="7" fillId="0" borderId="28" xfId="48" applyFont="1" applyBorder="1" applyAlignment="1">
      <alignment horizontal="right"/>
    </xf>
    <xf numFmtId="3" fontId="7" fillId="0" borderId="15" xfId="48" applyNumberFormat="1" applyFont="1" applyFill="1" applyBorder="1" applyAlignment="1">
      <alignment/>
    </xf>
    <xf numFmtId="167" fontId="7" fillId="0" borderId="28" xfId="0" applyNumberFormat="1" applyFont="1" applyFill="1" applyBorder="1" applyAlignment="1">
      <alignment/>
    </xf>
    <xf numFmtId="8" fontId="4" fillId="0" borderId="0" xfId="0" applyNumberFormat="1" applyFont="1" applyAlignment="1">
      <alignment/>
    </xf>
    <xf numFmtId="0" fontId="0" fillId="0" borderId="67" xfId="0" applyBorder="1" applyAlignment="1">
      <alignment/>
    </xf>
    <xf numFmtId="0" fontId="0" fillId="0" borderId="70" xfId="0" applyBorder="1" applyAlignment="1">
      <alignment/>
    </xf>
    <xf numFmtId="0" fontId="0" fillId="0" borderId="36" xfId="0" applyBorder="1" applyAlignment="1">
      <alignment/>
    </xf>
    <xf numFmtId="0" fontId="4" fillId="0" borderId="59" xfId="0" applyFont="1" applyBorder="1" applyAlignment="1">
      <alignment/>
    </xf>
    <xf numFmtId="0" fontId="24" fillId="0" borderId="71" xfId="0" applyFont="1" applyBorder="1" applyAlignment="1">
      <alignment/>
    </xf>
    <xf numFmtId="4" fontId="0" fillId="0" borderId="72" xfId="0" applyNumberFormat="1" applyBorder="1" applyAlignment="1">
      <alignment/>
    </xf>
    <xf numFmtId="4" fontId="4" fillId="0" borderId="34" xfId="0" applyNumberFormat="1" applyFont="1" applyBorder="1" applyAlignment="1">
      <alignment/>
    </xf>
    <xf numFmtId="4" fontId="33" fillId="0" borderId="72" xfId="0" applyNumberFormat="1" applyFont="1" applyBorder="1" applyAlignment="1">
      <alignment/>
    </xf>
    <xf numFmtId="0" fontId="26" fillId="0" borderId="31" xfId="0" applyFont="1" applyBorder="1" applyAlignment="1">
      <alignment/>
    </xf>
    <xf numFmtId="0" fontId="32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cent_běžný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45.75390625" style="0" customWidth="1"/>
    <col min="2" max="2" width="13.625" style="0" bestFit="1" customWidth="1"/>
    <col min="3" max="3" width="10.375" style="0" bestFit="1" customWidth="1"/>
    <col min="4" max="4" width="11.00390625" style="0" customWidth="1"/>
    <col min="5" max="5" width="13.375" style="0" customWidth="1"/>
    <col min="6" max="6" width="14.875" style="0" customWidth="1"/>
  </cols>
  <sheetData>
    <row r="1" spans="1:3" ht="30" customHeight="1">
      <c r="A1" s="248" t="s">
        <v>961</v>
      </c>
      <c r="B1" s="248"/>
      <c r="C1" s="4"/>
    </row>
    <row r="2" spans="1:6" ht="42.75" customHeight="1" thickBot="1">
      <c r="A2" s="248"/>
      <c r="B2" s="248"/>
      <c r="C2" s="293"/>
      <c r="F2" s="380"/>
    </row>
    <row r="3" spans="2:6" ht="39" thickBot="1">
      <c r="B3" s="454" t="s">
        <v>471</v>
      </c>
      <c r="C3" s="454" t="s">
        <v>472</v>
      </c>
      <c r="D3" s="507" t="s">
        <v>473</v>
      </c>
      <c r="E3" s="579" t="s">
        <v>474</v>
      </c>
      <c r="F3" s="577"/>
    </row>
    <row r="4" spans="1:6" ht="18">
      <c r="A4" s="360" t="s">
        <v>269</v>
      </c>
      <c r="B4" s="387">
        <v>423861</v>
      </c>
      <c r="C4" s="387">
        <f>SUM(C9+C14)</f>
        <v>423841</v>
      </c>
      <c r="D4" s="387">
        <f>SUM(D9+D14)</f>
        <v>419901.2299999999</v>
      </c>
      <c r="E4" s="806">
        <f>D4/C4</f>
        <v>0.9907046038490848</v>
      </c>
      <c r="F4" s="578"/>
    </row>
    <row r="5" spans="1:6" ht="18.75" thickBot="1">
      <c r="A5" s="389" t="s">
        <v>270</v>
      </c>
      <c r="B5" s="581">
        <v>414705</v>
      </c>
      <c r="C5" s="581">
        <f>SUM(C10+C15)</f>
        <v>426698</v>
      </c>
      <c r="D5" s="581">
        <f>SUM(D10+D15)</f>
        <v>404166.013</v>
      </c>
      <c r="E5" s="807">
        <f>D5/C5</f>
        <v>0.9471945333702055</v>
      </c>
      <c r="F5" s="578"/>
    </row>
    <row r="6" spans="1:6" ht="18.75" thickBot="1">
      <c r="A6" s="390" t="s">
        <v>403</v>
      </c>
      <c r="B6" s="391">
        <v>9156</v>
      </c>
      <c r="C6" s="391">
        <f>C4-C5</f>
        <v>-2857</v>
      </c>
      <c r="D6" s="391">
        <f>D4-D5</f>
        <v>15735.216999999946</v>
      </c>
      <c r="E6" s="580"/>
      <c r="F6" s="578"/>
    </row>
    <row r="7" spans="3:6" ht="15.75" thickBot="1">
      <c r="C7" s="244"/>
      <c r="E7" s="485"/>
      <c r="F7" s="485"/>
    </row>
    <row r="8" spans="1:6" ht="16.5" thickBot="1">
      <c r="A8" s="240" t="s">
        <v>271</v>
      </c>
      <c r="B8" s="244"/>
      <c r="C8" s="244"/>
      <c r="E8" s="485"/>
      <c r="F8" s="485"/>
    </row>
    <row r="9" spans="1:6" ht="15">
      <c r="A9" s="676" t="s">
        <v>284</v>
      </c>
      <c r="B9" s="667">
        <v>377090</v>
      </c>
      <c r="C9" s="667">
        <f>běžný!J1069</f>
        <v>369598</v>
      </c>
      <c r="D9" s="664">
        <f>běžný!K1069</f>
        <v>365580.07499999995</v>
      </c>
      <c r="E9" s="806">
        <f>D9/C9</f>
        <v>0.9891289319747399</v>
      </c>
      <c r="F9" s="578"/>
    </row>
    <row r="10" spans="1:8" ht="15.75" thickBot="1">
      <c r="A10" s="677" t="s">
        <v>272</v>
      </c>
      <c r="B10" s="668">
        <v>350975</v>
      </c>
      <c r="C10" s="668">
        <f>běžný!M1069</f>
        <v>367805</v>
      </c>
      <c r="D10" s="665">
        <f>běžný!N1069</f>
        <v>355757.925</v>
      </c>
      <c r="E10" s="807">
        <f>D10/C10</f>
        <v>0.9672460271067549</v>
      </c>
      <c r="F10" s="578"/>
      <c r="H10" s="10"/>
    </row>
    <row r="11" spans="1:6" ht="16.5" thickBot="1">
      <c r="A11" s="678" t="s">
        <v>393</v>
      </c>
      <c r="B11" s="669">
        <f>B9-B10</f>
        <v>26115</v>
      </c>
      <c r="C11" s="669">
        <f>C9-C10</f>
        <v>1793</v>
      </c>
      <c r="D11" s="666">
        <f>D9-D10</f>
        <v>9822.149999999965</v>
      </c>
      <c r="E11" s="808"/>
      <c r="F11" s="578"/>
    </row>
    <row r="12" spans="3:6" ht="15.75" thickBot="1">
      <c r="C12" s="245"/>
      <c r="E12" s="809"/>
      <c r="F12" s="485"/>
    </row>
    <row r="13" spans="1:6" ht="16.5" thickBot="1">
      <c r="A13" s="240" t="s">
        <v>273</v>
      </c>
      <c r="B13" s="246"/>
      <c r="C13" s="246"/>
      <c r="E13" s="809"/>
      <c r="F13" s="485"/>
    </row>
    <row r="14" spans="1:6" ht="15">
      <c r="A14" s="676" t="s">
        <v>936</v>
      </c>
      <c r="B14" s="667">
        <v>46771</v>
      </c>
      <c r="C14" s="667">
        <f>kapitálový!I165</f>
        <v>54243</v>
      </c>
      <c r="D14" s="664">
        <f>kapitálový!K165</f>
        <v>54321.15499999999</v>
      </c>
      <c r="E14" s="806">
        <f>D14/C14</f>
        <v>1.0014408310749772</v>
      </c>
      <c r="F14" s="578"/>
    </row>
    <row r="15" spans="1:6" ht="15.75" thickBot="1">
      <c r="A15" s="679" t="s">
        <v>274</v>
      </c>
      <c r="B15" s="671">
        <v>63730</v>
      </c>
      <c r="C15" s="671">
        <f>kapitálový!M165</f>
        <v>58893</v>
      </c>
      <c r="D15" s="670">
        <f>kapitálový!N165</f>
        <v>48408.088</v>
      </c>
      <c r="E15" s="810">
        <f>D15/C15</f>
        <v>0.8219667532643948</v>
      </c>
      <c r="F15" s="578"/>
    </row>
    <row r="16" spans="1:6" ht="16.5" thickBot="1">
      <c r="A16" s="678" t="s">
        <v>283</v>
      </c>
      <c r="B16" s="669">
        <f>B14-B15</f>
        <v>-16959</v>
      </c>
      <c r="C16" s="669">
        <f>C14-C15</f>
        <v>-4650</v>
      </c>
      <c r="D16" s="666">
        <f>D14-D15</f>
        <v>5913.066999999988</v>
      </c>
      <c r="E16" s="580"/>
      <c r="F16" s="578"/>
    </row>
    <row r="17" spans="5:6" ht="12.75">
      <c r="E17" s="2"/>
      <c r="F17" s="2"/>
    </row>
    <row r="18" spans="1:3" ht="30" customHeight="1">
      <c r="A18" s="247"/>
      <c r="B18" s="247"/>
      <c r="C18" s="249"/>
    </row>
    <row r="19" spans="1:5" ht="15">
      <c r="A19" s="462" t="s">
        <v>227</v>
      </c>
      <c r="B19" s="823">
        <v>0</v>
      </c>
      <c r="E19" s="10"/>
    </row>
    <row r="21" ht="13.5" thickBot="1"/>
    <row r="22" spans="1:5" ht="15">
      <c r="A22" s="828" t="s">
        <v>228</v>
      </c>
      <c r="B22" s="631"/>
      <c r="C22" s="631"/>
      <c r="D22" s="631"/>
      <c r="E22" s="824" t="s">
        <v>232</v>
      </c>
    </row>
    <row r="23" spans="1:5" ht="12.75">
      <c r="A23" s="825"/>
      <c r="B23" s="4" t="s">
        <v>229</v>
      </c>
      <c r="C23" s="4"/>
      <c r="D23" s="4"/>
      <c r="E23" s="829">
        <v>18489933.63</v>
      </c>
    </row>
    <row r="24" spans="1:5" ht="12.75">
      <c r="A24" s="825"/>
      <c r="B24" s="4" t="s">
        <v>230</v>
      </c>
      <c r="C24" s="4"/>
      <c r="D24" s="4"/>
      <c r="E24" s="831">
        <v>98395.01</v>
      </c>
    </row>
    <row r="25" spans="1:5" ht="13.5" thickBot="1">
      <c r="A25" s="826"/>
      <c r="B25" s="827" t="s">
        <v>231</v>
      </c>
      <c r="C25" s="635"/>
      <c r="D25" s="635"/>
      <c r="E25" s="830">
        <f>SUM(E23:E24)</f>
        <v>18588328.64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&amp;CPlnění rozpočtu města ke 31.12.2009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C41" sqref="C41"/>
    </sheetView>
  </sheetViews>
  <sheetFormatPr defaultColWidth="9.00390625" defaultRowHeight="12.75"/>
  <cols>
    <col min="1" max="1" width="11.875" style="0" customWidth="1"/>
    <col min="2" max="2" width="11.625" style="0" customWidth="1"/>
    <col min="3" max="3" width="11.25390625" style="0" customWidth="1"/>
    <col min="4" max="4" width="12.00390625" style="0" customWidth="1"/>
    <col min="5" max="5" width="12.625" style="0" customWidth="1"/>
    <col min="6" max="6" width="12.75390625" style="0" customWidth="1"/>
    <col min="7" max="7" width="12.375" style="0" customWidth="1"/>
    <col min="8" max="8" width="14.25390625" style="0" customWidth="1"/>
  </cols>
  <sheetData>
    <row r="1" spans="1:8" ht="36.75" thickBot="1">
      <c r="A1" s="597" t="s">
        <v>872</v>
      </c>
      <c r="B1" s="598" t="s">
        <v>873</v>
      </c>
      <c r="C1" s="598" t="s">
        <v>874</v>
      </c>
      <c r="D1" s="598" t="s">
        <v>875</v>
      </c>
      <c r="E1" s="598" t="s">
        <v>876</v>
      </c>
      <c r="F1" s="599" t="s">
        <v>877</v>
      </c>
      <c r="G1" s="600" t="s">
        <v>878</v>
      </c>
      <c r="H1" s="601" t="s">
        <v>442</v>
      </c>
    </row>
    <row r="2" spans="1:8" ht="13.5" thickBot="1">
      <c r="A2" s="597"/>
      <c r="B2" s="598" t="s">
        <v>879</v>
      </c>
      <c r="C2" s="598" t="s">
        <v>880</v>
      </c>
      <c r="D2" s="598" t="s">
        <v>881</v>
      </c>
      <c r="E2" s="598" t="s">
        <v>882</v>
      </c>
      <c r="F2" s="599" t="s">
        <v>883</v>
      </c>
      <c r="G2" s="602" t="s">
        <v>884</v>
      </c>
      <c r="H2" s="601"/>
    </row>
    <row r="3" spans="1:8" ht="12.75">
      <c r="A3" s="603" t="s">
        <v>885</v>
      </c>
      <c r="B3" s="604">
        <v>3324922</v>
      </c>
      <c r="C3" s="604">
        <v>949059</v>
      </c>
      <c r="D3" s="604">
        <v>204861</v>
      </c>
      <c r="E3" s="604">
        <v>0</v>
      </c>
      <c r="F3" s="604">
        <v>4885541</v>
      </c>
      <c r="G3" s="605">
        <v>4012450</v>
      </c>
      <c r="H3" s="606">
        <f aca="true" t="shared" si="0" ref="H3:H8">SUM(B3:G3)</f>
        <v>13376833</v>
      </c>
    </row>
    <row r="4" spans="1:8" ht="12.75">
      <c r="A4" s="607" t="s">
        <v>886</v>
      </c>
      <c r="B4" s="608">
        <v>1724315</v>
      </c>
      <c r="C4" s="609">
        <v>107311</v>
      </c>
      <c r="D4" s="609">
        <v>159086</v>
      </c>
      <c r="E4" s="609">
        <v>0</v>
      </c>
      <c r="F4" s="609">
        <v>217601</v>
      </c>
      <c r="G4" s="610">
        <v>7838083</v>
      </c>
      <c r="H4" s="611">
        <f t="shared" si="0"/>
        <v>10046396</v>
      </c>
    </row>
    <row r="5" spans="1:8" ht="12.75">
      <c r="A5" s="612" t="s">
        <v>887</v>
      </c>
      <c r="B5" s="608">
        <v>1770009</v>
      </c>
      <c r="C5" s="609">
        <v>301466</v>
      </c>
      <c r="D5" s="609">
        <v>115940</v>
      </c>
      <c r="E5" s="609">
        <v>0</v>
      </c>
      <c r="F5" s="609">
        <v>1727881</v>
      </c>
      <c r="G5" s="609">
        <v>0</v>
      </c>
      <c r="H5" s="611">
        <f t="shared" si="0"/>
        <v>3915296</v>
      </c>
    </row>
    <row r="6" spans="1:8" ht="12.75">
      <c r="A6" s="613" t="s">
        <v>888</v>
      </c>
      <c r="B6" s="614">
        <f aca="true" t="shared" si="1" ref="B6:G6">SUM(B3:B5)</f>
        <v>6819246</v>
      </c>
      <c r="C6" s="614">
        <f t="shared" si="1"/>
        <v>1357836</v>
      </c>
      <c r="D6" s="614">
        <f t="shared" si="1"/>
        <v>479887</v>
      </c>
      <c r="E6" s="614">
        <f t="shared" si="1"/>
        <v>0</v>
      </c>
      <c r="F6" s="614">
        <f t="shared" si="1"/>
        <v>6831023</v>
      </c>
      <c r="G6" s="614">
        <f t="shared" si="1"/>
        <v>11850533</v>
      </c>
      <c r="H6" s="615">
        <f t="shared" si="0"/>
        <v>27338525</v>
      </c>
    </row>
    <row r="7" spans="1:8" ht="12.75">
      <c r="A7" s="607" t="s">
        <v>894</v>
      </c>
      <c r="B7" s="608">
        <v>1479498</v>
      </c>
      <c r="C7" s="608">
        <v>572809</v>
      </c>
      <c r="D7" s="608">
        <v>133800</v>
      </c>
      <c r="E7" s="608">
        <v>0</v>
      </c>
      <c r="F7" s="608">
        <v>4296110</v>
      </c>
      <c r="G7" s="608">
        <v>2848311</v>
      </c>
      <c r="H7" s="611">
        <f t="shared" si="0"/>
        <v>9330528</v>
      </c>
    </row>
    <row r="8" spans="1:8" ht="12.75">
      <c r="A8" s="613" t="s">
        <v>895</v>
      </c>
      <c r="B8" s="614">
        <f aca="true" t="shared" si="2" ref="B8:G8">SUM(B6:B7)</f>
        <v>8298744</v>
      </c>
      <c r="C8" s="614">
        <f t="shared" si="2"/>
        <v>1930645</v>
      </c>
      <c r="D8" s="614">
        <f t="shared" si="2"/>
        <v>613687</v>
      </c>
      <c r="E8" s="614">
        <f t="shared" si="2"/>
        <v>0</v>
      </c>
      <c r="F8" s="614">
        <f t="shared" si="2"/>
        <v>11127133</v>
      </c>
      <c r="G8" s="614">
        <f t="shared" si="2"/>
        <v>14698844</v>
      </c>
      <c r="H8" s="615">
        <f t="shared" si="0"/>
        <v>36669053</v>
      </c>
    </row>
    <row r="9" spans="1:8" ht="12.75">
      <c r="A9" s="607" t="s">
        <v>896</v>
      </c>
      <c r="B9" s="608">
        <f>365171+162326+1143240</f>
        <v>1670737</v>
      </c>
      <c r="C9" s="608">
        <v>299457</v>
      </c>
      <c r="D9" s="608">
        <v>159390</v>
      </c>
      <c r="E9" s="608">
        <v>0</v>
      </c>
      <c r="F9" s="608">
        <v>0</v>
      </c>
      <c r="G9" s="608">
        <v>6931876</v>
      </c>
      <c r="H9" s="616">
        <f>SUM(B9:G9)</f>
        <v>9061460</v>
      </c>
    </row>
    <row r="10" spans="1:8" ht="12.75">
      <c r="A10" s="617" t="s">
        <v>897</v>
      </c>
      <c r="B10" s="614">
        <f aca="true" t="shared" si="3" ref="B10:G10">SUM(B8:B9)</f>
        <v>9969481</v>
      </c>
      <c r="C10" s="618">
        <f t="shared" si="3"/>
        <v>2230102</v>
      </c>
      <c r="D10" s="618">
        <f t="shared" si="3"/>
        <v>773077</v>
      </c>
      <c r="E10" s="618">
        <f t="shared" si="3"/>
        <v>0</v>
      </c>
      <c r="F10" s="618">
        <f t="shared" si="3"/>
        <v>11127133</v>
      </c>
      <c r="G10" s="618">
        <f t="shared" si="3"/>
        <v>21630720</v>
      </c>
      <c r="H10" s="615">
        <f>SUM(B10:G10)</f>
        <v>45730513</v>
      </c>
    </row>
    <row r="11" spans="1:8" ht="12.75">
      <c r="A11" s="607" t="s">
        <v>898</v>
      </c>
      <c r="B11" s="608">
        <v>2007937</v>
      </c>
      <c r="C11" s="608">
        <v>64162</v>
      </c>
      <c r="D11" s="608">
        <v>147159</v>
      </c>
      <c r="E11" s="608">
        <v>8482948</v>
      </c>
      <c r="F11" s="608">
        <v>1009543</v>
      </c>
      <c r="G11" s="608">
        <v>1932876</v>
      </c>
      <c r="H11" s="611">
        <f>SUM(B11:G11)</f>
        <v>13644625</v>
      </c>
    </row>
    <row r="12" spans="1:8" ht="12.75">
      <c r="A12" s="619" t="s">
        <v>899</v>
      </c>
      <c r="B12" s="614">
        <f aca="true" t="shared" si="4" ref="B12:G12">SUM(B10:B11)</f>
        <v>11977418</v>
      </c>
      <c r="C12" s="614">
        <f t="shared" si="4"/>
        <v>2294264</v>
      </c>
      <c r="D12" s="614">
        <f t="shared" si="4"/>
        <v>920236</v>
      </c>
      <c r="E12" s="614">
        <f t="shared" si="4"/>
        <v>8482948</v>
      </c>
      <c r="F12" s="614">
        <f t="shared" si="4"/>
        <v>12136676</v>
      </c>
      <c r="G12" s="614">
        <f t="shared" si="4"/>
        <v>23563596</v>
      </c>
      <c r="H12" s="620">
        <f>SUM(B12:G12)</f>
        <v>59375138</v>
      </c>
    </row>
    <row r="13" spans="1:8" ht="12.75">
      <c r="A13" s="607" t="s">
        <v>900</v>
      </c>
      <c r="B13" s="621">
        <f aca="true" t="shared" si="5" ref="B13:G13">B14-B12</f>
        <v>2314069</v>
      </c>
      <c r="C13" s="621">
        <f t="shared" si="5"/>
        <v>794918.4199999999</v>
      </c>
      <c r="D13" s="621">
        <f t="shared" si="5"/>
        <v>178319</v>
      </c>
      <c r="E13" s="621">
        <f t="shared" si="5"/>
        <v>656225</v>
      </c>
      <c r="F13" s="621">
        <f t="shared" si="5"/>
        <v>5952201</v>
      </c>
      <c r="G13" s="621">
        <f t="shared" si="5"/>
        <v>3592202</v>
      </c>
      <c r="H13" s="616">
        <f>SUM(B13:G13)</f>
        <v>13487934.42</v>
      </c>
    </row>
    <row r="14" spans="1:8" ht="12.75">
      <c r="A14" s="617" t="s">
        <v>901</v>
      </c>
      <c r="B14" s="614">
        <v>14291487</v>
      </c>
      <c r="C14" s="614">
        <v>3089182.42</v>
      </c>
      <c r="D14" s="614">
        <v>1098555</v>
      </c>
      <c r="E14" s="614">
        <v>9139173</v>
      </c>
      <c r="F14" s="614">
        <v>18088877</v>
      </c>
      <c r="G14" s="614">
        <v>27155798</v>
      </c>
      <c r="H14" s="620">
        <f>SUM(H12:H13)</f>
        <v>72863072.42</v>
      </c>
    </row>
    <row r="15" spans="1:8" ht="12.75">
      <c r="A15" s="607" t="s">
        <v>902</v>
      </c>
      <c r="B15" s="608">
        <f aca="true" t="shared" si="6" ref="B15:H15">B16-B14</f>
        <v>1954311</v>
      </c>
      <c r="C15" s="608">
        <f t="shared" si="6"/>
        <v>22425.580000000075</v>
      </c>
      <c r="D15" s="608">
        <f t="shared" si="6"/>
        <v>221337</v>
      </c>
      <c r="E15" s="608">
        <f t="shared" si="6"/>
        <v>140036</v>
      </c>
      <c r="F15" s="608">
        <f t="shared" si="6"/>
        <v>0</v>
      </c>
      <c r="G15" s="608">
        <f t="shared" si="6"/>
        <v>7311366</v>
      </c>
      <c r="H15" s="611">
        <f t="shared" si="6"/>
        <v>9649475.579999998</v>
      </c>
    </row>
    <row r="16" spans="1:8" ht="12.75">
      <c r="A16" s="617" t="s">
        <v>903</v>
      </c>
      <c r="B16" s="614">
        <v>16245798</v>
      </c>
      <c r="C16" s="622">
        <v>3111608</v>
      </c>
      <c r="D16" s="622">
        <v>1319892</v>
      </c>
      <c r="E16" s="622">
        <v>9279209</v>
      </c>
      <c r="F16" s="622">
        <v>18088877</v>
      </c>
      <c r="G16" s="622">
        <v>34467164</v>
      </c>
      <c r="H16" s="620">
        <f>SUM(B16:G16)</f>
        <v>82512548</v>
      </c>
    </row>
    <row r="17" spans="1:8" ht="12.75">
      <c r="A17" s="607" t="s">
        <v>904</v>
      </c>
      <c r="B17" s="608">
        <v>1820649</v>
      </c>
      <c r="C17" s="608">
        <v>56566</v>
      </c>
      <c r="D17" s="608">
        <v>135368</v>
      </c>
      <c r="E17" s="608">
        <v>162585</v>
      </c>
      <c r="F17" s="608">
        <v>1150308</v>
      </c>
      <c r="G17" s="608">
        <v>1701593</v>
      </c>
      <c r="H17" s="611">
        <f>SUM(B17:G17)</f>
        <v>5027069</v>
      </c>
    </row>
    <row r="18" spans="1:8" ht="12.75">
      <c r="A18" s="617" t="s">
        <v>905</v>
      </c>
      <c r="B18" s="614">
        <f aca="true" t="shared" si="7" ref="B18:H18">SUM(B16:B17)</f>
        <v>18066447</v>
      </c>
      <c r="C18" s="614">
        <f t="shared" si="7"/>
        <v>3168174</v>
      </c>
      <c r="D18" s="614">
        <f t="shared" si="7"/>
        <v>1455260</v>
      </c>
      <c r="E18" s="614">
        <f t="shared" si="7"/>
        <v>9441794</v>
      </c>
      <c r="F18" s="614">
        <f t="shared" si="7"/>
        <v>19239185</v>
      </c>
      <c r="G18" s="614">
        <f t="shared" si="7"/>
        <v>36168757</v>
      </c>
      <c r="H18" s="620">
        <f t="shared" si="7"/>
        <v>87539617</v>
      </c>
    </row>
    <row r="19" spans="1:8" ht="12.75">
      <c r="A19" s="607" t="s">
        <v>906</v>
      </c>
      <c r="B19" s="608">
        <f>1671032+396253</f>
        <v>2067285</v>
      </c>
      <c r="C19" s="608">
        <f>46045-396253</f>
        <v>-350208</v>
      </c>
      <c r="D19" s="608">
        <v>183233</v>
      </c>
      <c r="E19" s="608">
        <v>106587</v>
      </c>
      <c r="F19" s="608">
        <v>1915919</v>
      </c>
      <c r="G19" s="608">
        <v>3125789</v>
      </c>
      <c r="H19" s="623">
        <f>SUM(B19:G19)</f>
        <v>7048605</v>
      </c>
    </row>
    <row r="20" spans="1:8" ht="12.75">
      <c r="A20" s="617" t="s">
        <v>907</v>
      </c>
      <c r="B20" s="614">
        <f>B18+B19</f>
        <v>20133732</v>
      </c>
      <c r="C20" s="614">
        <f aca="true" t="shared" si="8" ref="C20:H20">C18+C19</f>
        <v>2817966</v>
      </c>
      <c r="D20" s="614">
        <f t="shared" si="8"/>
        <v>1638493</v>
      </c>
      <c r="E20" s="614">
        <f t="shared" si="8"/>
        <v>9548381</v>
      </c>
      <c r="F20" s="614">
        <f t="shared" si="8"/>
        <v>21155104</v>
      </c>
      <c r="G20" s="614">
        <f t="shared" si="8"/>
        <v>39294546</v>
      </c>
      <c r="H20" s="788">
        <f t="shared" si="8"/>
        <v>94588222</v>
      </c>
    </row>
    <row r="21" spans="1:8" ht="12.75">
      <c r="A21" s="607" t="s">
        <v>908</v>
      </c>
      <c r="B21" s="608">
        <v>1952706</v>
      </c>
      <c r="C21" s="608">
        <v>44441</v>
      </c>
      <c r="D21" s="608">
        <v>176661</v>
      </c>
      <c r="E21" s="608">
        <v>54666</v>
      </c>
      <c r="F21" s="608">
        <v>133808</v>
      </c>
      <c r="G21" s="608">
        <v>7430021</v>
      </c>
      <c r="H21" s="611">
        <f>SUM(B21:G21)</f>
        <v>9792303</v>
      </c>
    </row>
    <row r="22" spans="1:8" ht="12.75">
      <c r="A22" s="617" t="s">
        <v>909</v>
      </c>
      <c r="B22" s="614">
        <f aca="true" t="shared" si="9" ref="B22:H22">SUM(B20:B21)</f>
        <v>22086438</v>
      </c>
      <c r="C22" s="614">
        <f t="shared" si="9"/>
        <v>2862407</v>
      </c>
      <c r="D22" s="614">
        <f t="shared" si="9"/>
        <v>1815154</v>
      </c>
      <c r="E22" s="614">
        <f t="shared" si="9"/>
        <v>9603047</v>
      </c>
      <c r="F22" s="614">
        <f t="shared" si="9"/>
        <v>21288912</v>
      </c>
      <c r="G22" s="614">
        <f t="shared" si="9"/>
        <v>46724567</v>
      </c>
      <c r="H22" s="620">
        <f t="shared" si="9"/>
        <v>104380525</v>
      </c>
    </row>
    <row r="23" spans="1:8" ht="12.75">
      <c r="A23" s="607" t="s">
        <v>910</v>
      </c>
      <c r="B23" s="608">
        <f>734621+1445170</f>
        <v>2179791</v>
      </c>
      <c r="C23" s="608">
        <f>16901+76755</f>
        <v>93656</v>
      </c>
      <c r="D23" s="608">
        <f>90282+44007</f>
        <v>134289</v>
      </c>
      <c r="E23" s="608">
        <v>5520433</v>
      </c>
      <c r="F23" s="608">
        <f>90704+1082326</f>
        <v>1173030</v>
      </c>
      <c r="G23" s="608">
        <v>2192265</v>
      </c>
      <c r="H23" s="611">
        <f>SUM(B23:G23)</f>
        <v>11293464</v>
      </c>
    </row>
    <row r="24" spans="1:8" ht="13.5" thickBot="1">
      <c r="A24" s="624" t="s">
        <v>911</v>
      </c>
      <c r="B24" s="811">
        <f aca="true" t="shared" si="10" ref="B24:H24">SUM(B22:B23)</f>
        <v>24266229</v>
      </c>
      <c r="C24" s="811">
        <v>2956271.58</v>
      </c>
      <c r="D24" s="811">
        <f t="shared" si="10"/>
        <v>1949443</v>
      </c>
      <c r="E24" s="811">
        <v>15123479.94</v>
      </c>
      <c r="F24" s="811">
        <f t="shared" si="10"/>
        <v>22461942</v>
      </c>
      <c r="G24" s="811">
        <f t="shared" si="10"/>
        <v>48916832</v>
      </c>
      <c r="H24" s="625">
        <f t="shared" si="10"/>
        <v>115673989</v>
      </c>
    </row>
    <row r="25" spans="1:8" ht="13.5" thickBot="1">
      <c r="A25" s="626" t="s">
        <v>442</v>
      </c>
      <c r="B25" s="627">
        <f>B24</f>
        <v>24266229</v>
      </c>
      <c r="C25" s="627">
        <f aca="true" t="shared" si="11" ref="C25:H25">C24</f>
        <v>2956271.58</v>
      </c>
      <c r="D25" s="627">
        <f t="shared" si="11"/>
        <v>1949443</v>
      </c>
      <c r="E25" s="627">
        <f t="shared" si="11"/>
        <v>15123479.94</v>
      </c>
      <c r="F25" s="627">
        <f t="shared" si="11"/>
        <v>22461942</v>
      </c>
      <c r="G25" s="627">
        <f t="shared" si="11"/>
        <v>48916832</v>
      </c>
      <c r="H25" s="627">
        <f t="shared" si="11"/>
        <v>115673989</v>
      </c>
    </row>
    <row r="26" spans="1:8" ht="12.75">
      <c r="A26" s="628"/>
      <c r="B26" s="629"/>
      <c r="C26" s="630" t="s">
        <v>1070</v>
      </c>
      <c r="D26" s="630"/>
      <c r="E26" s="630" t="s">
        <v>1070</v>
      </c>
      <c r="F26" s="630" t="s">
        <v>1070</v>
      </c>
      <c r="G26" s="630"/>
      <c r="H26" s="631"/>
    </row>
    <row r="27" spans="1:8" ht="15.75">
      <c r="A27" s="632"/>
      <c r="B27" s="633" t="s">
        <v>917</v>
      </c>
      <c r="C27" s="4"/>
      <c r="D27" s="4"/>
      <c r="E27" s="4"/>
      <c r="F27" s="4"/>
      <c r="G27" s="4"/>
      <c r="H27" s="4"/>
    </row>
    <row r="28" spans="1:8" ht="13.5" thickBot="1">
      <c r="A28" s="634"/>
      <c r="B28" s="635"/>
      <c r="C28" s="635"/>
      <c r="D28" s="635"/>
      <c r="E28" s="635"/>
      <c r="F28" s="635"/>
      <c r="G28" s="635"/>
      <c r="H28" s="635"/>
    </row>
    <row r="29" spans="1:8" ht="12.75">
      <c r="A29" s="603" t="s">
        <v>190</v>
      </c>
      <c r="B29" s="636">
        <v>24390000</v>
      </c>
      <c r="C29" s="636">
        <v>3500000</v>
      </c>
      <c r="D29" s="636">
        <v>1873000</v>
      </c>
      <c r="E29" s="636">
        <v>15400000</v>
      </c>
      <c r="F29" s="636">
        <v>24800000</v>
      </c>
      <c r="G29" s="637">
        <v>49661000</v>
      </c>
      <c r="H29" s="638">
        <f>SUM(B29:G29)</f>
        <v>119624000</v>
      </c>
    </row>
    <row r="30" spans="1:8" ht="13.5" thickBot="1">
      <c r="A30" s="639" t="s">
        <v>191</v>
      </c>
      <c r="B30" s="640">
        <f aca="true" t="shared" si="12" ref="B30:H30">B25</f>
        <v>24266229</v>
      </c>
      <c r="C30" s="640">
        <f t="shared" si="12"/>
        <v>2956271.58</v>
      </c>
      <c r="D30" s="640">
        <f t="shared" si="12"/>
        <v>1949443</v>
      </c>
      <c r="E30" s="640">
        <f t="shared" si="12"/>
        <v>15123479.94</v>
      </c>
      <c r="F30" s="640">
        <f t="shared" si="12"/>
        <v>22461942</v>
      </c>
      <c r="G30" s="640">
        <f t="shared" si="12"/>
        <v>48916832</v>
      </c>
      <c r="H30" s="787">
        <f t="shared" si="12"/>
        <v>115673989</v>
      </c>
    </row>
    <row r="31" spans="1:8" ht="13.5" thickBot="1">
      <c r="A31" s="641" t="s">
        <v>912</v>
      </c>
      <c r="B31" s="642">
        <f>B30/B29</f>
        <v>0.9949253382533826</v>
      </c>
      <c r="C31" s="642">
        <f aca="true" t="shared" si="13" ref="C31:H31">C30/C29</f>
        <v>0.8446490228571428</v>
      </c>
      <c r="D31" s="642">
        <f t="shared" si="13"/>
        <v>1.0408131340096103</v>
      </c>
      <c r="E31" s="642">
        <f t="shared" si="13"/>
        <v>0.982044151948052</v>
      </c>
      <c r="F31" s="642">
        <f t="shared" si="13"/>
        <v>0.9057234677419355</v>
      </c>
      <c r="G31" s="642">
        <f t="shared" si="13"/>
        <v>0.985015041984656</v>
      </c>
      <c r="H31" s="672">
        <f t="shared" si="13"/>
        <v>0.9669797783053568</v>
      </c>
    </row>
    <row r="32" spans="1:8" ht="15.75">
      <c r="A32" s="643"/>
      <c r="B32" s="644"/>
      <c r="C32" s="644"/>
      <c r="D32" s="644"/>
      <c r="E32" s="644"/>
      <c r="F32" s="644"/>
      <c r="G32" s="644"/>
      <c r="H32" s="644"/>
    </row>
    <row r="33" spans="1:8" ht="15.75">
      <c r="A33" s="632"/>
      <c r="B33" s="633" t="s">
        <v>918</v>
      </c>
      <c r="C33" s="4"/>
      <c r="D33" s="4"/>
      <c r="E33" s="4"/>
      <c r="F33" s="4"/>
      <c r="G33" s="4"/>
      <c r="H33" s="4"/>
    </row>
    <row r="34" spans="1:8" ht="12.75">
      <c r="A34" s="632"/>
      <c r="B34" s="34" t="s">
        <v>913</v>
      </c>
      <c r="C34" s="4"/>
      <c r="D34" s="4"/>
      <c r="E34" s="4"/>
      <c r="F34" s="4"/>
      <c r="G34" s="4"/>
      <c r="H34" s="4"/>
    </row>
    <row r="35" spans="1:8" ht="13.5" thickBot="1">
      <c r="A35" s="634"/>
      <c r="B35" s="635"/>
      <c r="C35" s="635"/>
      <c r="D35" s="635"/>
      <c r="E35" s="635"/>
      <c r="F35" s="635"/>
      <c r="G35" s="635"/>
      <c r="H35" s="635"/>
    </row>
    <row r="36" spans="1:8" ht="12.75">
      <c r="A36" s="645" t="s">
        <v>915</v>
      </c>
      <c r="B36" s="673">
        <v>25734670</v>
      </c>
      <c r="C36" s="673">
        <v>6124601</v>
      </c>
      <c r="D36" s="673">
        <v>2021118</v>
      </c>
      <c r="E36" s="673">
        <v>5560806</v>
      </c>
      <c r="F36" s="673">
        <v>35157928</v>
      </c>
      <c r="G36" s="673">
        <v>50257979</v>
      </c>
      <c r="H36" s="674">
        <f>SUM(B36:G36)</f>
        <v>124857102</v>
      </c>
    </row>
    <row r="37" spans="1:8" ht="12.75">
      <c r="A37" s="646" t="s">
        <v>919</v>
      </c>
      <c r="B37" s="647">
        <f aca="true" t="shared" si="14" ref="B37:H37">B30</f>
        <v>24266229</v>
      </c>
      <c r="C37" s="647">
        <f t="shared" si="14"/>
        <v>2956271.58</v>
      </c>
      <c r="D37" s="647">
        <f t="shared" si="14"/>
        <v>1949443</v>
      </c>
      <c r="E37" s="647">
        <f t="shared" si="14"/>
        <v>15123479.94</v>
      </c>
      <c r="F37" s="647">
        <f t="shared" si="14"/>
        <v>22461942</v>
      </c>
      <c r="G37" s="647">
        <f t="shared" si="14"/>
        <v>48916832</v>
      </c>
      <c r="H37" s="675">
        <f t="shared" si="14"/>
        <v>115673989</v>
      </c>
    </row>
    <row r="38" spans="1:8" ht="13.5" thickBot="1">
      <c r="A38" s="685" t="s">
        <v>914</v>
      </c>
      <c r="B38" s="648">
        <f>B37/B36</f>
        <v>0.942939194479665</v>
      </c>
      <c r="C38" s="648">
        <f aca="true" t="shared" si="15" ref="C38:H38">C37/C36</f>
        <v>0.48268802816705936</v>
      </c>
      <c r="D38" s="648">
        <f t="shared" si="15"/>
        <v>0.964536954299551</v>
      </c>
      <c r="E38" s="648">
        <f t="shared" si="15"/>
        <v>2.7196560966162098</v>
      </c>
      <c r="F38" s="648">
        <f t="shared" si="15"/>
        <v>0.6388869674003542</v>
      </c>
      <c r="G38" s="648">
        <f t="shared" si="15"/>
        <v>0.9733147447094918</v>
      </c>
      <c r="H38" s="686">
        <f t="shared" si="15"/>
        <v>0.9264510159782501</v>
      </c>
    </row>
    <row r="39" ht="12.75">
      <c r="A39" s="649"/>
    </row>
    <row r="40" ht="12.75">
      <c r="A40" s="649"/>
    </row>
    <row r="42" spans="2:8" ht="12.75">
      <c r="B42" s="692"/>
      <c r="C42" s="692"/>
      <c r="D42" s="692"/>
      <c r="E42" s="692"/>
      <c r="F42" s="692"/>
      <c r="G42" s="692"/>
      <c r="H42" s="663"/>
    </row>
    <row r="43" spans="2:8" ht="12.75">
      <c r="B43" s="692"/>
      <c r="C43" s="692"/>
      <c r="D43" s="692"/>
      <c r="E43" s="692"/>
      <c r="F43" s="692"/>
      <c r="G43" s="692"/>
      <c r="H43" s="66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CE,Tučné"&amp;12&amp;UDAŇOVÉ VÝNOSY OD FÚ</oddHeader>
  </headerFooter>
  <ignoredErrors>
    <ignoredError sqref="H18 H20 H22:H23 B23:D23 F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12">
      <selection activeCell="C140" sqref="C140"/>
    </sheetView>
  </sheetViews>
  <sheetFormatPr defaultColWidth="9.00390625" defaultRowHeight="12.75"/>
  <cols>
    <col min="1" max="1" width="8.00390625" style="0" customWidth="1"/>
    <col min="2" max="2" width="16.625" style="0" bestFit="1" customWidth="1"/>
    <col min="3" max="3" width="17.25390625" style="0" bestFit="1" customWidth="1"/>
    <col min="4" max="4" width="6.625" style="0" customWidth="1"/>
    <col min="5" max="5" width="5.75390625" style="0" customWidth="1"/>
    <col min="6" max="6" width="5.875" style="0" customWidth="1"/>
    <col min="7" max="7" width="7.125" style="0" customWidth="1"/>
    <col min="8" max="8" width="64.00390625" style="0" customWidth="1"/>
    <col min="9" max="9" width="14.625" style="0" customWidth="1"/>
  </cols>
  <sheetData>
    <row r="1" spans="1:9" ht="15">
      <c r="A1" s="832" t="s">
        <v>528</v>
      </c>
      <c r="B1" s="832"/>
      <c r="C1" s="832"/>
      <c r="D1" s="832"/>
      <c r="E1" s="832"/>
      <c r="F1" s="832"/>
      <c r="G1" s="832"/>
      <c r="H1" s="461"/>
      <c r="I1" s="461"/>
    </row>
    <row r="2" spans="1:9" ht="12.75">
      <c r="A2" s="584" t="s">
        <v>865</v>
      </c>
      <c r="B2" s="585" t="s">
        <v>866</v>
      </c>
      <c r="C2" s="586" t="s">
        <v>867</v>
      </c>
      <c r="D2" s="586" t="s">
        <v>868</v>
      </c>
      <c r="E2" s="586" t="s">
        <v>60</v>
      </c>
      <c r="F2" s="586" t="s">
        <v>189</v>
      </c>
      <c r="G2" s="586" t="s">
        <v>869</v>
      </c>
      <c r="H2" s="586" t="s">
        <v>870</v>
      </c>
      <c r="I2" s="585" t="s">
        <v>871</v>
      </c>
    </row>
    <row r="3" spans="1:9" ht="12.75">
      <c r="A3" s="651">
        <v>39828</v>
      </c>
      <c r="B3" s="587" t="s">
        <v>487</v>
      </c>
      <c r="C3" s="588">
        <v>2800000</v>
      </c>
      <c r="D3" s="589">
        <v>13306</v>
      </c>
      <c r="E3" s="589">
        <v>600</v>
      </c>
      <c r="F3" s="587">
        <v>4116</v>
      </c>
      <c r="G3" s="590" t="s">
        <v>488</v>
      </c>
      <c r="H3" s="62" t="s">
        <v>489</v>
      </c>
      <c r="I3" s="173" t="s">
        <v>490</v>
      </c>
    </row>
    <row r="4" spans="1:9" ht="12.75">
      <c r="A4" s="651">
        <v>39829</v>
      </c>
      <c r="B4" s="587" t="s">
        <v>486</v>
      </c>
      <c r="C4" s="588">
        <v>233033</v>
      </c>
      <c r="D4" s="589" t="s">
        <v>491</v>
      </c>
      <c r="E4" s="589">
        <v>501</v>
      </c>
      <c r="F4" s="587">
        <v>4112</v>
      </c>
      <c r="G4" s="590" t="s">
        <v>492</v>
      </c>
      <c r="H4" s="62" t="s">
        <v>496</v>
      </c>
      <c r="I4" s="173" t="s">
        <v>490</v>
      </c>
    </row>
    <row r="5" spans="1:9" ht="12.75">
      <c r="A5" s="651">
        <v>39829</v>
      </c>
      <c r="B5" s="587" t="s">
        <v>486</v>
      </c>
      <c r="C5" s="588">
        <v>2533950</v>
      </c>
      <c r="D5" s="589" t="s">
        <v>491</v>
      </c>
      <c r="E5" s="589">
        <v>222</v>
      </c>
      <c r="F5" s="587">
        <v>4112</v>
      </c>
      <c r="G5" s="590" t="s">
        <v>497</v>
      </c>
      <c r="H5" s="62" t="s">
        <v>498</v>
      </c>
      <c r="I5" s="173" t="s">
        <v>490</v>
      </c>
    </row>
    <row r="6" spans="1:9" ht="12.75">
      <c r="A6" s="651">
        <v>39833</v>
      </c>
      <c r="B6" s="587" t="s">
        <v>487</v>
      </c>
      <c r="C6" s="588">
        <v>6200000</v>
      </c>
      <c r="D6" s="589">
        <v>13235</v>
      </c>
      <c r="E6" s="589">
        <v>601</v>
      </c>
      <c r="F6" s="587">
        <v>4116</v>
      </c>
      <c r="G6" s="590" t="s">
        <v>488</v>
      </c>
      <c r="H6" s="591" t="s">
        <v>499</v>
      </c>
      <c r="I6" s="173" t="s">
        <v>490</v>
      </c>
    </row>
    <row r="7" spans="1:9" ht="12.75">
      <c r="A7" s="651">
        <v>39850</v>
      </c>
      <c r="B7" s="587" t="s">
        <v>487</v>
      </c>
      <c r="C7" s="588">
        <v>6200000</v>
      </c>
      <c r="D7" s="589">
        <v>13235</v>
      </c>
      <c r="E7" s="589">
        <v>601</v>
      </c>
      <c r="F7" s="587">
        <v>4116</v>
      </c>
      <c r="G7" s="590" t="s">
        <v>488</v>
      </c>
      <c r="H7" s="591" t="s">
        <v>499</v>
      </c>
      <c r="I7" s="173" t="s">
        <v>490</v>
      </c>
    </row>
    <row r="8" spans="1:9" ht="12.75">
      <c r="A8" s="651">
        <v>39855</v>
      </c>
      <c r="B8" s="587" t="s">
        <v>513</v>
      </c>
      <c r="C8" s="588">
        <v>715618</v>
      </c>
      <c r="D8" s="589">
        <v>98216</v>
      </c>
      <c r="E8" s="589">
        <v>602</v>
      </c>
      <c r="F8" s="587">
        <v>4111</v>
      </c>
      <c r="G8" s="590" t="s">
        <v>514</v>
      </c>
      <c r="H8" s="591" t="s">
        <v>515</v>
      </c>
      <c r="I8" s="173" t="s">
        <v>490</v>
      </c>
    </row>
    <row r="9" spans="1:9" ht="12.75">
      <c r="A9" s="651">
        <v>39855</v>
      </c>
      <c r="B9" s="587" t="s">
        <v>487</v>
      </c>
      <c r="C9" s="588">
        <v>5100000</v>
      </c>
      <c r="D9" s="589">
        <v>13306</v>
      </c>
      <c r="E9" s="589">
        <v>600</v>
      </c>
      <c r="F9" s="587">
        <v>4116</v>
      </c>
      <c r="G9" s="590" t="s">
        <v>488</v>
      </c>
      <c r="H9" s="591" t="s">
        <v>489</v>
      </c>
      <c r="I9" s="173" t="s">
        <v>490</v>
      </c>
    </row>
    <row r="10" spans="1:9" ht="12.75">
      <c r="A10" s="651">
        <v>39856</v>
      </c>
      <c r="B10" s="587" t="s">
        <v>486</v>
      </c>
      <c r="C10" s="588">
        <v>233033</v>
      </c>
      <c r="D10" s="589" t="s">
        <v>491</v>
      </c>
      <c r="E10" s="589">
        <v>501</v>
      </c>
      <c r="F10" s="587">
        <v>4112</v>
      </c>
      <c r="G10" s="590" t="s">
        <v>492</v>
      </c>
      <c r="H10" s="62" t="s">
        <v>496</v>
      </c>
      <c r="I10" s="173" t="s">
        <v>490</v>
      </c>
    </row>
    <row r="11" spans="1:9" ht="12.75">
      <c r="A11" s="651">
        <v>39856</v>
      </c>
      <c r="B11" s="587" t="s">
        <v>486</v>
      </c>
      <c r="C11" s="588">
        <v>2533950</v>
      </c>
      <c r="D11" s="589" t="s">
        <v>491</v>
      </c>
      <c r="E11" s="589">
        <v>222</v>
      </c>
      <c r="F11" s="587">
        <v>4112</v>
      </c>
      <c r="G11" s="590" t="s">
        <v>497</v>
      </c>
      <c r="H11" s="62" t="s">
        <v>498</v>
      </c>
      <c r="I11" s="173" t="s">
        <v>490</v>
      </c>
    </row>
    <row r="12" spans="1:9" ht="12.75">
      <c r="A12" s="657">
        <v>39857</v>
      </c>
      <c r="B12" s="658" t="s">
        <v>513</v>
      </c>
      <c r="C12" s="659">
        <v>759637</v>
      </c>
      <c r="D12" s="589">
        <v>98116</v>
      </c>
      <c r="E12" s="589">
        <v>603</v>
      </c>
      <c r="F12" s="587">
        <v>4111</v>
      </c>
      <c r="G12" s="590" t="s">
        <v>488</v>
      </c>
      <c r="H12" s="62" t="s">
        <v>516</v>
      </c>
      <c r="I12" s="173" t="s">
        <v>490</v>
      </c>
    </row>
    <row r="13" spans="1:9" ht="12.75">
      <c r="A13" s="657">
        <v>39871</v>
      </c>
      <c r="B13" s="658" t="s">
        <v>486</v>
      </c>
      <c r="C13" s="659">
        <v>2000</v>
      </c>
      <c r="D13" s="589">
        <v>306</v>
      </c>
      <c r="E13" s="589">
        <v>487</v>
      </c>
      <c r="F13" s="587">
        <v>4122</v>
      </c>
      <c r="G13" s="590" t="s">
        <v>492</v>
      </c>
      <c r="H13" s="62" t="s">
        <v>517</v>
      </c>
      <c r="I13" s="173" t="s">
        <v>590</v>
      </c>
    </row>
    <row r="14" spans="1:9" ht="12.75">
      <c r="A14" s="657">
        <v>39878</v>
      </c>
      <c r="B14" s="587" t="s">
        <v>487</v>
      </c>
      <c r="C14" s="588">
        <v>3000000</v>
      </c>
      <c r="D14" s="589">
        <v>13306</v>
      </c>
      <c r="E14" s="589">
        <v>600</v>
      </c>
      <c r="F14" s="587">
        <v>4116</v>
      </c>
      <c r="G14" s="590" t="s">
        <v>488</v>
      </c>
      <c r="H14" s="591" t="s">
        <v>489</v>
      </c>
      <c r="I14" s="173" t="s">
        <v>490</v>
      </c>
    </row>
    <row r="15" spans="1:9" ht="12.75">
      <c r="A15" s="657">
        <v>39878</v>
      </c>
      <c r="B15" s="587" t="s">
        <v>487</v>
      </c>
      <c r="C15" s="588">
        <v>7704000</v>
      </c>
      <c r="D15" s="589">
        <v>13235</v>
      </c>
      <c r="E15" s="589">
        <v>601</v>
      </c>
      <c r="F15" s="587">
        <v>4116</v>
      </c>
      <c r="G15" s="590" t="s">
        <v>488</v>
      </c>
      <c r="H15" s="591" t="s">
        <v>499</v>
      </c>
      <c r="I15" s="173" t="s">
        <v>490</v>
      </c>
    </row>
    <row r="16" spans="1:9" ht="12.75">
      <c r="A16" s="657">
        <v>39884</v>
      </c>
      <c r="B16" s="658" t="s">
        <v>486</v>
      </c>
      <c r="C16" s="659">
        <v>40000</v>
      </c>
      <c r="D16" s="589">
        <v>334</v>
      </c>
      <c r="E16" s="589">
        <v>489</v>
      </c>
      <c r="F16" s="587">
        <v>4122</v>
      </c>
      <c r="G16" s="590" t="s">
        <v>492</v>
      </c>
      <c r="H16" s="173" t="s">
        <v>594</v>
      </c>
      <c r="I16" s="173" t="s">
        <v>703</v>
      </c>
    </row>
    <row r="17" spans="1:9" ht="12.75">
      <c r="A17" s="657">
        <v>39884</v>
      </c>
      <c r="B17" s="658" t="s">
        <v>486</v>
      </c>
      <c r="C17" s="659">
        <v>40000</v>
      </c>
      <c r="D17" s="589">
        <v>334</v>
      </c>
      <c r="E17" s="589">
        <v>486</v>
      </c>
      <c r="F17" s="587">
        <v>4122</v>
      </c>
      <c r="G17" s="590" t="s">
        <v>492</v>
      </c>
      <c r="H17" s="152" t="s">
        <v>595</v>
      </c>
      <c r="I17" s="173" t="s">
        <v>703</v>
      </c>
    </row>
    <row r="18" spans="1:9" ht="12.75">
      <c r="A18" s="657">
        <v>39885</v>
      </c>
      <c r="B18" s="587" t="s">
        <v>486</v>
      </c>
      <c r="C18" s="588">
        <v>233033</v>
      </c>
      <c r="D18" s="589" t="s">
        <v>491</v>
      </c>
      <c r="E18" s="589">
        <v>501</v>
      </c>
      <c r="F18" s="587">
        <v>4112</v>
      </c>
      <c r="G18" s="590" t="s">
        <v>492</v>
      </c>
      <c r="H18" s="62" t="s">
        <v>496</v>
      </c>
      <c r="I18" s="173" t="s">
        <v>490</v>
      </c>
    </row>
    <row r="19" spans="1:9" ht="12.75">
      <c r="A19" s="657">
        <v>39885</v>
      </c>
      <c r="B19" s="587" t="s">
        <v>486</v>
      </c>
      <c r="C19" s="588">
        <v>2533950</v>
      </c>
      <c r="D19" s="589" t="s">
        <v>491</v>
      </c>
      <c r="E19" s="589">
        <v>222</v>
      </c>
      <c r="F19" s="587">
        <v>4112</v>
      </c>
      <c r="G19" s="590" t="s">
        <v>497</v>
      </c>
      <c r="H19" s="62" t="s">
        <v>498</v>
      </c>
      <c r="I19" s="173" t="s">
        <v>490</v>
      </c>
    </row>
    <row r="20" spans="1:9" ht="12.75">
      <c r="A20" s="657">
        <v>39892</v>
      </c>
      <c r="B20" s="658" t="s">
        <v>486</v>
      </c>
      <c r="C20" s="659">
        <v>721200</v>
      </c>
      <c r="D20" s="589">
        <v>744</v>
      </c>
      <c r="E20" s="589">
        <v>40</v>
      </c>
      <c r="F20" s="587">
        <v>4122</v>
      </c>
      <c r="G20" s="590" t="s">
        <v>500</v>
      </c>
      <c r="H20" s="62" t="s">
        <v>582</v>
      </c>
      <c r="I20" s="173" t="s">
        <v>591</v>
      </c>
    </row>
    <row r="21" spans="1:9" ht="12.75">
      <c r="A21" s="657">
        <v>39895</v>
      </c>
      <c r="B21" s="26" t="s">
        <v>592</v>
      </c>
      <c r="C21" s="659">
        <v>137445</v>
      </c>
      <c r="D21" s="67">
        <v>17870</v>
      </c>
      <c r="E21" s="67">
        <v>337</v>
      </c>
      <c r="F21" s="587">
        <v>4216</v>
      </c>
      <c r="G21" s="173" t="s">
        <v>593</v>
      </c>
      <c r="H21" s="173" t="s">
        <v>586</v>
      </c>
      <c r="I21" s="262" t="s">
        <v>702</v>
      </c>
    </row>
    <row r="22" spans="1:9" ht="12.75">
      <c r="A22" s="657">
        <v>39895</v>
      </c>
      <c r="B22" s="85" t="s">
        <v>592</v>
      </c>
      <c r="C22" s="659">
        <v>778855</v>
      </c>
      <c r="D22" s="67">
        <v>17871</v>
      </c>
      <c r="E22" s="67">
        <v>337</v>
      </c>
      <c r="F22" s="587">
        <v>4216</v>
      </c>
      <c r="G22" s="173" t="s">
        <v>593</v>
      </c>
      <c r="H22" s="173" t="s">
        <v>586</v>
      </c>
      <c r="I22" s="262" t="s">
        <v>702</v>
      </c>
    </row>
    <row r="23" spans="1:9" ht="12.75">
      <c r="A23" s="657">
        <v>39898</v>
      </c>
      <c r="B23" s="85" t="s">
        <v>487</v>
      </c>
      <c r="C23" s="659">
        <v>157850</v>
      </c>
      <c r="D23" s="67">
        <v>13305</v>
      </c>
      <c r="E23" s="67">
        <v>491</v>
      </c>
      <c r="F23" s="587">
        <v>4116</v>
      </c>
      <c r="G23" s="173" t="s">
        <v>492</v>
      </c>
      <c r="H23" s="62" t="s">
        <v>598</v>
      </c>
      <c r="I23" s="262" t="s">
        <v>650</v>
      </c>
    </row>
    <row r="24" spans="1:9" ht="12.75">
      <c r="A24" s="657">
        <v>39898</v>
      </c>
      <c r="B24" s="85" t="s">
        <v>487</v>
      </c>
      <c r="C24" s="659">
        <v>226800</v>
      </c>
      <c r="D24" s="67">
        <v>13305</v>
      </c>
      <c r="E24" s="67">
        <v>490</v>
      </c>
      <c r="F24" s="587">
        <v>4116</v>
      </c>
      <c r="G24" s="173" t="s">
        <v>492</v>
      </c>
      <c r="H24" s="62" t="s">
        <v>597</v>
      </c>
      <c r="I24" s="262" t="s">
        <v>755</v>
      </c>
    </row>
    <row r="25" spans="1:9" ht="12.75">
      <c r="A25" s="657">
        <v>39910</v>
      </c>
      <c r="B25" s="85" t="s">
        <v>487</v>
      </c>
      <c r="C25" s="659">
        <v>5848000</v>
      </c>
      <c r="D25" s="67">
        <v>13235</v>
      </c>
      <c r="E25" s="67">
        <v>601</v>
      </c>
      <c r="F25" s="587">
        <v>4116</v>
      </c>
      <c r="G25" s="173" t="s">
        <v>488</v>
      </c>
      <c r="H25" s="591" t="s">
        <v>499</v>
      </c>
      <c r="I25" s="173" t="s">
        <v>490</v>
      </c>
    </row>
    <row r="26" spans="1:9" ht="12.75">
      <c r="A26" s="657">
        <v>39911</v>
      </c>
      <c r="B26" s="85" t="s">
        <v>487</v>
      </c>
      <c r="C26" s="659">
        <v>2300000</v>
      </c>
      <c r="D26" s="67">
        <v>13306</v>
      </c>
      <c r="E26" s="67">
        <v>600</v>
      </c>
      <c r="F26" s="587">
        <v>4116</v>
      </c>
      <c r="G26" s="173" t="s">
        <v>488</v>
      </c>
      <c r="H26" s="591" t="s">
        <v>489</v>
      </c>
      <c r="I26" s="173" t="s">
        <v>490</v>
      </c>
    </row>
    <row r="27" spans="1:9" ht="12.75">
      <c r="A27" s="657">
        <v>39913</v>
      </c>
      <c r="B27" s="587" t="s">
        <v>486</v>
      </c>
      <c r="C27" s="588">
        <v>233033</v>
      </c>
      <c r="D27" s="589" t="s">
        <v>491</v>
      </c>
      <c r="E27" s="589">
        <v>501</v>
      </c>
      <c r="F27" s="587">
        <v>4112</v>
      </c>
      <c r="G27" s="590" t="s">
        <v>492</v>
      </c>
      <c r="H27" s="62" t="s">
        <v>496</v>
      </c>
      <c r="I27" s="173" t="s">
        <v>490</v>
      </c>
    </row>
    <row r="28" spans="1:9" ht="12.75">
      <c r="A28" s="657">
        <v>39913</v>
      </c>
      <c r="B28" s="587" t="s">
        <v>486</v>
      </c>
      <c r="C28" s="588">
        <v>2533950</v>
      </c>
      <c r="D28" s="589" t="s">
        <v>491</v>
      </c>
      <c r="E28" s="589">
        <v>222</v>
      </c>
      <c r="F28" s="587">
        <v>4112</v>
      </c>
      <c r="G28" s="590" t="s">
        <v>497</v>
      </c>
      <c r="H28" s="62" t="s">
        <v>498</v>
      </c>
      <c r="I28" s="173" t="s">
        <v>490</v>
      </c>
    </row>
    <row r="29" spans="1:9" ht="12.75">
      <c r="A29" s="657">
        <v>39927</v>
      </c>
      <c r="B29" s="587" t="s">
        <v>513</v>
      </c>
      <c r="C29" s="588">
        <v>715618</v>
      </c>
      <c r="D29" s="589">
        <v>98216</v>
      </c>
      <c r="E29" s="589">
        <v>602</v>
      </c>
      <c r="F29" s="587">
        <v>4111</v>
      </c>
      <c r="G29" s="590" t="s">
        <v>514</v>
      </c>
      <c r="H29" s="591" t="s">
        <v>515</v>
      </c>
      <c r="I29" s="173" t="s">
        <v>490</v>
      </c>
    </row>
    <row r="30" spans="1:9" ht="12.75">
      <c r="A30" s="657">
        <v>39938</v>
      </c>
      <c r="B30" s="658" t="s">
        <v>690</v>
      </c>
      <c r="C30" s="659">
        <v>267075</v>
      </c>
      <c r="D30" s="589">
        <v>29008</v>
      </c>
      <c r="E30" s="589">
        <v>454</v>
      </c>
      <c r="F30" s="587">
        <v>4116</v>
      </c>
      <c r="G30" s="590" t="s">
        <v>691</v>
      </c>
      <c r="H30" s="591" t="s">
        <v>818</v>
      </c>
      <c r="I30" s="173" t="s">
        <v>701</v>
      </c>
    </row>
    <row r="31" spans="1:9" ht="12.75">
      <c r="A31" s="657">
        <v>39940</v>
      </c>
      <c r="B31" s="85" t="s">
        <v>487</v>
      </c>
      <c r="C31" s="659">
        <v>6526000</v>
      </c>
      <c r="D31" s="67">
        <v>13235</v>
      </c>
      <c r="E31" s="67">
        <v>601</v>
      </c>
      <c r="F31" s="587">
        <v>4116</v>
      </c>
      <c r="G31" s="173" t="s">
        <v>488</v>
      </c>
      <c r="H31" s="591" t="s">
        <v>499</v>
      </c>
      <c r="I31" s="173" t="s">
        <v>490</v>
      </c>
    </row>
    <row r="32" spans="1:9" ht="12.75">
      <c r="A32" s="657">
        <v>39940</v>
      </c>
      <c r="B32" s="85" t="s">
        <v>487</v>
      </c>
      <c r="C32" s="659">
        <v>2750000</v>
      </c>
      <c r="D32" s="67">
        <v>13306</v>
      </c>
      <c r="E32" s="67">
        <v>600</v>
      </c>
      <c r="F32" s="587">
        <v>4116</v>
      </c>
      <c r="G32" s="173" t="s">
        <v>488</v>
      </c>
      <c r="H32" s="591" t="s">
        <v>489</v>
      </c>
      <c r="I32" s="173" t="s">
        <v>490</v>
      </c>
    </row>
    <row r="33" spans="1:9" ht="12.75">
      <c r="A33" s="657">
        <v>39947</v>
      </c>
      <c r="B33" s="587" t="s">
        <v>486</v>
      </c>
      <c r="C33" s="588">
        <v>233033</v>
      </c>
      <c r="D33" s="589" t="s">
        <v>491</v>
      </c>
      <c r="E33" s="589">
        <v>501</v>
      </c>
      <c r="F33" s="587">
        <v>4112</v>
      </c>
      <c r="G33" s="590" t="s">
        <v>492</v>
      </c>
      <c r="H33" s="62" t="s">
        <v>496</v>
      </c>
      <c r="I33" s="173" t="s">
        <v>490</v>
      </c>
    </row>
    <row r="34" spans="1:9" ht="12.75">
      <c r="A34" s="657">
        <v>39947</v>
      </c>
      <c r="B34" s="587" t="s">
        <v>486</v>
      </c>
      <c r="C34" s="588">
        <v>2533950</v>
      </c>
      <c r="D34" s="589" t="s">
        <v>491</v>
      </c>
      <c r="E34" s="589">
        <v>222</v>
      </c>
      <c r="F34" s="587">
        <v>4112</v>
      </c>
      <c r="G34" s="590" t="s">
        <v>497</v>
      </c>
      <c r="H34" s="62" t="s">
        <v>498</v>
      </c>
      <c r="I34" s="173" t="s">
        <v>490</v>
      </c>
    </row>
    <row r="35" spans="1:9" ht="12.75">
      <c r="A35" s="657">
        <v>39952</v>
      </c>
      <c r="B35" s="85" t="s">
        <v>692</v>
      </c>
      <c r="C35" s="659">
        <v>111100</v>
      </c>
      <c r="D35" s="67">
        <v>29004</v>
      </c>
      <c r="E35" s="67">
        <v>455</v>
      </c>
      <c r="F35" s="587">
        <v>4116</v>
      </c>
      <c r="G35" s="173" t="s">
        <v>691</v>
      </c>
      <c r="H35" s="62" t="s">
        <v>693</v>
      </c>
      <c r="I35" s="262" t="s">
        <v>698</v>
      </c>
    </row>
    <row r="36" spans="1:9" ht="12.75">
      <c r="A36" s="657">
        <v>39955</v>
      </c>
      <c r="B36" s="85" t="s">
        <v>694</v>
      </c>
      <c r="C36" s="659">
        <v>5000</v>
      </c>
      <c r="D36" s="67">
        <v>34070</v>
      </c>
      <c r="E36" s="67">
        <v>40</v>
      </c>
      <c r="F36" s="587">
        <v>4116</v>
      </c>
      <c r="G36" s="173" t="s">
        <v>500</v>
      </c>
      <c r="H36" s="62" t="s">
        <v>695</v>
      </c>
      <c r="I36" s="262" t="s">
        <v>699</v>
      </c>
    </row>
    <row r="37" spans="1:9" ht="12.75">
      <c r="A37" s="657">
        <v>39960</v>
      </c>
      <c r="B37" s="85" t="s">
        <v>692</v>
      </c>
      <c r="C37" s="659">
        <v>164304</v>
      </c>
      <c r="D37" s="67">
        <v>29516</v>
      </c>
      <c r="E37" s="67">
        <v>450</v>
      </c>
      <c r="F37" s="587">
        <v>4216</v>
      </c>
      <c r="G37" s="173" t="s">
        <v>691</v>
      </c>
      <c r="H37" s="62" t="s">
        <v>696</v>
      </c>
      <c r="I37" s="262" t="s">
        <v>756</v>
      </c>
    </row>
    <row r="38" spans="1:9" ht="12.75">
      <c r="A38" s="657">
        <v>39960</v>
      </c>
      <c r="B38" s="85" t="s">
        <v>513</v>
      </c>
      <c r="C38" s="659">
        <v>316000</v>
      </c>
      <c r="D38" s="67">
        <v>98348</v>
      </c>
      <c r="E38" s="67">
        <v>170</v>
      </c>
      <c r="F38" s="587">
        <v>4111</v>
      </c>
      <c r="G38" s="173" t="s">
        <v>510</v>
      </c>
      <c r="H38" s="62" t="s">
        <v>697</v>
      </c>
      <c r="I38" s="262" t="s">
        <v>700</v>
      </c>
    </row>
    <row r="39" spans="1:9" ht="12.75">
      <c r="A39" s="657">
        <v>39969</v>
      </c>
      <c r="B39" s="85" t="s">
        <v>487</v>
      </c>
      <c r="C39" s="659">
        <v>6031000</v>
      </c>
      <c r="D39" s="67">
        <v>13235</v>
      </c>
      <c r="E39" s="67">
        <v>601</v>
      </c>
      <c r="F39" s="587">
        <v>4116</v>
      </c>
      <c r="G39" s="173" t="s">
        <v>488</v>
      </c>
      <c r="H39" s="591" t="s">
        <v>499</v>
      </c>
      <c r="I39" s="173" t="s">
        <v>490</v>
      </c>
    </row>
    <row r="40" spans="1:9" ht="12.75">
      <c r="A40" s="657">
        <v>39973</v>
      </c>
      <c r="B40" s="85" t="s">
        <v>487</v>
      </c>
      <c r="C40" s="659">
        <v>-91112.54</v>
      </c>
      <c r="D40" s="67">
        <v>13305</v>
      </c>
      <c r="E40" s="67">
        <v>490</v>
      </c>
      <c r="F40" s="587">
        <v>4116</v>
      </c>
      <c r="G40" s="173" t="s">
        <v>492</v>
      </c>
      <c r="H40" s="62" t="s">
        <v>843</v>
      </c>
      <c r="I40" s="173" t="s">
        <v>844</v>
      </c>
    </row>
    <row r="41" spans="1:9" ht="12.75">
      <c r="A41" s="657">
        <v>39974</v>
      </c>
      <c r="B41" s="85" t="s">
        <v>487</v>
      </c>
      <c r="C41" s="659">
        <v>2200000</v>
      </c>
      <c r="D41" s="67">
        <v>13306</v>
      </c>
      <c r="E41" s="67">
        <v>600</v>
      </c>
      <c r="F41" s="587">
        <v>4116</v>
      </c>
      <c r="G41" s="173" t="s">
        <v>488</v>
      </c>
      <c r="H41" s="591" t="s">
        <v>489</v>
      </c>
      <c r="I41" s="173" t="s">
        <v>490</v>
      </c>
    </row>
    <row r="42" spans="1:9" ht="12.75">
      <c r="A42" s="657">
        <v>39976</v>
      </c>
      <c r="B42" s="85" t="s">
        <v>486</v>
      </c>
      <c r="C42" s="659">
        <v>74158</v>
      </c>
      <c r="D42" s="67">
        <v>708</v>
      </c>
      <c r="E42" s="67">
        <v>388</v>
      </c>
      <c r="F42" s="587">
        <v>4122</v>
      </c>
      <c r="G42" s="173" t="s">
        <v>840</v>
      </c>
      <c r="H42" s="591" t="s">
        <v>841</v>
      </c>
      <c r="I42" s="173" t="s">
        <v>842</v>
      </c>
    </row>
    <row r="43" spans="1:9" ht="12.75">
      <c r="A43" s="657">
        <v>39980</v>
      </c>
      <c r="B43" s="587" t="s">
        <v>486</v>
      </c>
      <c r="C43" s="588">
        <v>233033</v>
      </c>
      <c r="D43" s="589" t="s">
        <v>491</v>
      </c>
      <c r="E43" s="589">
        <v>501</v>
      </c>
      <c r="F43" s="587">
        <v>4112</v>
      </c>
      <c r="G43" s="590" t="s">
        <v>492</v>
      </c>
      <c r="H43" s="62" t="s">
        <v>496</v>
      </c>
      <c r="I43" s="173" t="s">
        <v>490</v>
      </c>
    </row>
    <row r="44" spans="1:9" ht="12.75">
      <c r="A44" s="651">
        <v>39980</v>
      </c>
      <c r="B44" s="587" t="s">
        <v>486</v>
      </c>
      <c r="C44" s="588">
        <v>2533950</v>
      </c>
      <c r="D44" s="589" t="s">
        <v>491</v>
      </c>
      <c r="E44" s="589">
        <v>222</v>
      </c>
      <c r="F44" s="587">
        <v>4112</v>
      </c>
      <c r="G44" s="590" t="s">
        <v>497</v>
      </c>
      <c r="H44" s="62" t="s">
        <v>498</v>
      </c>
      <c r="I44" s="173" t="s">
        <v>490</v>
      </c>
    </row>
    <row r="45" spans="1:9" ht="12.75">
      <c r="A45" s="657">
        <v>39983</v>
      </c>
      <c r="B45" s="85" t="s">
        <v>694</v>
      </c>
      <c r="C45" s="659">
        <v>103000</v>
      </c>
      <c r="D45" s="67">
        <v>34053</v>
      </c>
      <c r="E45" s="67">
        <v>40</v>
      </c>
      <c r="F45" s="587">
        <v>4116</v>
      </c>
      <c r="G45" s="173" t="s">
        <v>500</v>
      </c>
      <c r="H45" s="62" t="s">
        <v>816</v>
      </c>
      <c r="I45" s="262" t="s">
        <v>817</v>
      </c>
    </row>
    <row r="46" spans="1:9" ht="12.75">
      <c r="A46" s="651">
        <v>39989</v>
      </c>
      <c r="B46" s="587" t="s">
        <v>513</v>
      </c>
      <c r="C46" s="588">
        <v>763760</v>
      </c>
      <c r="D46" s="589">
        <v>98216</v>
      </c>
      <c r="E46" s="589">
        <v>602</v>
      </c>
      <c r="F46" s="587">
        <v>4111</v>
      </c>
      <c r="G46" s="590" t="s">
        <v>514</v>
      </c>
      <c r="H46" s="591" t="s">
        <v>515</v>
      </c>
      <c r="I46" s="173" t="s">
        <v>490</v>
      </c>
    </row>
    <row r="47" spans="1:9" ht="12.75">
      <c r="A47" s="651">
        <v>39996</v>
      </c>
      <c r="B47" s="587" t="s">
        <v>487</v>
      </c>
      <c r="C47" s="659">
        <v>157850</v>
      </c>
      <c r="D47" s="67">
        <v>13305</v>
      </c>
      <c r="E47" s="67">
        <v>491</v>
      </c>
      <c r="F47" s="587">
        <v>4116</v>
      </c>
      <c r="G47" s="173" t="s">
        <v>492</v>
      </c>
      <c r="H47" s="62" t="s">
        <v>598</v>
      </c>
      <c r="I47" s="262" t="s">
        <v>650</v>
      </c>
    </row>
    <row r="48" spans="1:9" ht="12.75">
      <c r="A48" s="651">
        <v>40001</v>
      </c>
      <c r="B48" s="587" t="s">
        <v>487</v>
      </c>
      <c r="C48" s="588">
        <v>5785000</v>
      </c>
      <c r="D48" s="67">
        <v>13235</v>
      </c>
      <c r="E48" s="67">
        <v>601</v>
      </c>
      <c r="F48" s="587">
        <v>4116</v>
      </c>
      <c r="G48" s="173" t="s">
        <v>488</v>
      </c>
      <c r="H48" s="591" t="s">
        <v>499</v>
      </c>
      <c r="I48" s="173" t="s">
        <v>490</v>
      </c>
    </row>
    <row r="49" spans="1:9" ht="12.75">
      <c r="A49" s="651">
        <v>40002</v>
      </c>
      <c r="B49" s="587" t="s">
        <v>690</v>
      </c>
      <c r="C49" s="588">
        <v>281030</v>
      </c>
      <c r="D49" s="589">
        <v>29008</v>
      </c>
      <c r="E49" s="589">
        <v>454</v>
      </c>
      <c r="F49" s="587">
        <v>4116</v>
      </c>
      <c r="G49" s="590" t="s">
        <v>691</v>
      </c>
      <c r="H49" s="591" t="s">
        <v>818</v>
      </c>
      <c r="I49" s="173" t="s">
        <v>819</v>
      </c>
    </row>
    <row r="50" spans="1:9" ht="12.75">
      <c r="A50" s="651">
        <v>40002</v>
      </c>
      <c r="B50" s="587" t="s">
        <v>487</v>
      </c>
      <c r="C50" s="588">
        <v>2750000</v>
      </c>
      <c r="D50" s="67">
        <v>13306</v>
      </c>
      <c r="E50" s="67">
        <v>600</v>
      </c>
      <c r="F50" s="587">
        <v>4116</v>
      </c>
      <c r="G50" s="173" t="s">
        <v>488</v>
      </c>
      <c r="H50" s="591" t="s">
        <v>489</v>
      </c>
      <c r="I50" s="173" t="s">
        <v>490</v>
      </c>
    </row>
    <row r="51" spans="1:9" ht="22.5">
      <c r="A51" s="651">
        <v>40008</v>
      </c>
      <c r="B51" s="587" t="s">
        <v>694</v>
      </c>
      <c r="C51" s="588">
        <v>210000</v>
      </c>
      <c r="D51" s="589">
        <v>34001</v>
      </c>
      <c r="E51" s="589">
        <v>391</v>
      </c>
      <c r="F51" s="587">
        <v>4116</v>
      </c>
      <c r="G51" s="590" t="s">
        <v>593</v>
      </c>
      <c r="H51" s="683" t="s">
        <v>581</v>
      </c>
      <c r="I51" s="173" t="s">
        <v>176</v>
      </c>
    </row>
    <row r="52" spans="1:9" ht="12.75">
      <c r="A52" s="651">
        <v>40008</v>
      </c>
      <c r="B52" s="587" t="s">
        <v>486</v>
      </c>
      <c r="C52" s="588">
        <v>233033</v>
      </c>
      <c r="D52" s="589" t="s">
        <v>491</v>
      </c>
      <c r="E52" s="589">
        <v>501</v>
      </c>
      <c r="F52" s="587">
        <v>4112</v>
      </c>
      <c r="G52" s="590" t="s">
        <v>492</v>
      </c>
      <c r="H52" s="62" t="s">
        <v>496</v>
      </c>
      <c r="I52" s="173" t="s">
        <v>490</v>
      </c>
    </row>
    <row r="53" spans="1:9" ht="12.75">
      <c r="A53" s="651">
        <v>40008</v>
      </c>
      <c r="B53" s="587" t="s">
        <v>486</v>
      </c>
      <c r="C53" s="588">
        <v>2533950</v>
      </c>
      <c r="D53" s="589" t="s">
        <v>491</v>
      </c>
      <c r="E53" s="589">
        <v>222</v>
      </c>
      <c r="F53" s="587">
        <v>4112</v>
      </c>
      <c r="G53" s="590" t="s">
        <v>497</v>
      </c>
      <c r="H53" s="62" t="s">
        <v>498</v>
      </c>
      <c r="I53" s="173" t="s">
        <v>490</v>
      </c>
    </row>
    <row r="54" spans="1:9" ht="12.75">
      <c r="A54" s="651">
        <v>40009</v>
      </c>
      <c r="B54" s="587" t="s">
        <v>486</v>
      </c>
      <c r="C54" s="588">
        <v>19000</v>
      </c>
      <c r="D54" s="589">
        <v>33122</v>
      </c>
      <c r="E54" s="589">
        <v>489</v>
      </c>
      <c r="F54" s="587">
        <v>4122</v>
      </c>
      <c r="G54" s="590" t="s">
        <v>492</v>
      </c>
      <c r="H54" s="591" t="s">
        <v>820</v>
      </c>
      <c r="I54" s="173" t="s">
        <v>821</v>
      </c>
    </row>
    <row r="55" spans="1:9" ht="12.75">
      <c r="A55" s="651">
        <v>40009</v>
      </c>
      <c r="B55" s="587" t="s">
        <v>486</v>
      </c>
      <c r="C55" s="588">
        <v>13000</v>
      </c>
      <c r="D55" s="589">
        <v>33163</v>
      </c>
      <c r="E55" s="589">
        <v>489</v>
      </c>
      <c r="F55" s="587">
        <v>4122</v>
      </c>
      <c r="G55" s="590" t="s">
        <v>492</v>
      </c>
      <c r="H55" s="591" t="s">
        <v>822</v>
      </c>
      <c r="I55" s="173" t="s">
        <v>821</v>
      </c>
    </row>
    <row r="56" spans="1:9" ht="12.75">
      <c r="A56" s="651">
        <v>40015</v>
      </c>
      <c r="B56" s="587" t="s">
        <v>486</v>
      </c>
      <c r="C56" s="588">
        <v>128900</v>
      </c>
      <c r="D56" s="589">
        <v>14005</v>
      </c>
      <c r="E56" s="589">
        <v>700</v>
      </c>
      <c r="F56" s="587">
        <v>4122</v>
      </c>
      <c r="G56" s="590" t="s">
        <v>823</v>
      </c>
      <c r="H56" s="591" t="s">
        <v>824</v>
      </c>
      <c r="I56" s="173" t="s">
        <v>863</v>
      </c>
    </row>
    <row r="57" spans="1:9" ht="12.75">
      <c r="A57" s="651">
        <v>40016</v>
      </c>
      <c r="B57" s="587" t="s">
        <v>694</v>
      </c>
      <c r="C57" s="588">
        <v>200000</v>
      </c>
      <c r="D57" s="589">
        <v>34054</v>
      </c>
      <c r="E57" s="589">
        <v>366</v>
      </c>
      <c r="F57" s="587">
        <v>4116</v>
      </c>
      <c r="G57" s="590" t="s">
        <v>593</v>
      </c>
      <c r="H57" s="591" t="s">
        <v>839</v>
      </c>
      <c r="I57" s="173" t="s">
        <v>827</v>
      </c>
    </row>
    <row r="58" spans="1:9" ht="12.75">
      <c r="A58" s="651">
        <v>40029</v>
      </c>
      <c r="B58" s="587" t="s">
        <v>486</v>
      </c>
      <c r="C58" s="588">
        <v>172985</v>
      </c>
      <c r="D58" s="589">
        <v>366</v>
      </c>
      <c r="E58" s="589">
        <v>928</v>
      </c>
      <c r="F58" s="587">
        <v>4222</v>
      </c>
      <c r="G58" s="590" t="s">
        <v>485</v>
      </c>
      <c r="H58" s="591" t="s">
        <v>825</v>
      </c>
      <c r="I58" s="173" t="s">
        <v>826</v>
      </c>
    </row>
    <row r="59" spans="1:9" ht="12.75">
      <c r="A59" s="651">
        <v>40029</v>
      </c>
      <c r="B59" s="587" t="s">
        <v>486</v>
      </c>
      <c r="C59" s="588">
        <v>350000</v>
      </c>
      <c r="D59" s="589">
        <v>353</v>
      </c>
      <c r="E59" s="589">
        <v>481</v>
      </c>
      <c r="F59" s="587">
        <v>4122</v>
      </c>
      <c r="G59" s="590" t="s">
        <v>485</v>
      </c>
      <c r="H59" s="591" t="s">
        <v>828</v>
      </c>
      <c r="I59" s="173" t="s">
        <v>829</v>
      </c>
    </row>
    <row r="60" spans="1:9" ht="22.5">
      <c r="A60" s="651">
        <v>40031</v>
      </c>
      <c r="B60" s="587" t="s">
        <v>486</v>
      </c>
      <c r="C60" s="588">
        <v>189000</v>
      </c>
      <c r="D60" s="589">
        <v>310</v>
      </c>
      <c r="E60" s="589">
        <v>376</v>
      </c>
      <c r="F60" s="587">
        <v>4122</v>
      </c>
      <c r="G60" s="590" t="s">
        <v>485</v>
      </c>
      <c r="H60" s="683" t="s">
        <v>830</v>
      </c>
      <c r="I60" s="173" t="s">
        <v>831</v>
      </c>
    </row>
    <row r="61" spans="1:9" ht="12.75">
      <c r="A61" s="651">
        <v>40031</v>
      </c>
      <c r="B61" s="587" t="s">
        <v>486</v>
      </c>
      <c r="C61" s="588">
        <v>210000</v>
      </c>
      <c r="D61" s="589">
        <v>312</v>
      </c>
      <c r="E61" s="589">
        <v>381</v>
      </c>
      <c r="F61" s="587">
        <v>4122</v>
      </c>
      <c r="G61" s="590" t="s">
        <v>485</v>
      </c>
      <c r="H61" s="62" t="s">
        <v>671</v>
      </c>
      <c r="I61" s="173" t="s">
        <v>832</v>
      </c>
    </row>
    <row r="62" spans="1:9" ht="12.75">
      <c r="A62" s="651">
        <v>40032</v>
      </c>
      <c r="B62" s="587" t="s">
        <v>487</v>
      </c>
      <c r="C62" s="588">
        <v>6923000</v>
      </c>
      <c r="D62" s="67">
        <v>13235</v>
      </c>
      <c r="E62" s="67">
        <v>601</v>
      </c>
      <c r="F62" s="587">
        <v>4116</v>
      </c>
      <c r="G62" s="173" t="s">
        <v>488</v>
      </c>
      <c r="H62" s="591" t="s">
        <v>499</v>
      </c>
      <c r="I62" s="173" t="s">
        <v>490</v>
      </c>
    </row>
    <row r="63" spans="1:9" ht="12.75">
      <c r="A63" s="651">
        <v>40037</v>
      </c>
      <c r="B63" s="85" t="s">
        <v>487</v>
      </c>
      <c r="C63" s="659">
        <v>3400000</v>
      </c>
      <c r="D63" s="67">
        <v>13306</v>
      </c>
      <c r="E63" s="67">
        <v>600</v>
      </c>
      <c r="F63" s="587">
        <v>4116</v>
      </c>
      <c r="G63" s="173" t="s">
        <v>488</v>
      </c>
      <c r="H63" s="591" t="s">
        <v>489</v>
      </c>
      <c r="I63" s="173" t="s">
        <v>490</v>
      </c>
    </row>
    <row r="64" spans="1:9" ht="12.75">
      <c r="A64" s="651">
        <v>40039</v>
      </c>
      <c r="B64" s="587" t="s">
        <v>833</v>
      </c>
      <c r="C64" s="588">
        <v>58259</v>
      </c>
      <c r="D64" s="589">
        <v>14008</v>
      </c>
      <c r="E64" s="589">
        <v>101</v>
      </c>
      <c r="F64" s="587">
        <v>4116</v>
      </c>
      <c r="G64" s="590" t="s">
        <v>510</v>
      </c>
      <c r="H64" s="152" t="s">
        <v>834</v>
      </c>
      <c r="I64" s="173" t="s">
        <v>835</v>
      </c>
    </row>
    <row r="65" spans="1:9" ht="12.75">
      <c r="A65" s="651">
        <v>40043</v>
      </c>
      <c r="B65" s="587" t="s">
        <v>694</v>
      </c>
      <c r="C65" s="588">
        <v>374000</v>
      </c>
      <c r="D65" s="589">
        <v>34002</v>
      </c>
      <c r="E65" s="589">
        <v>379</v>
      </c>
      <c r="F65" s="587">
        <v>4116</v>
      </c>
      <c r="G65" s="590" t="s">
        <v>485</v>
      </c>
      <c r="H65" s="67" t="s">
        <v>667</v>
      </c>
      <c r="I65" s="173" t="s">
        <v>838</v>
      </c>
    </row>
    <row r="66" spans="1:9" ht="12.75">
      <c r="A66" s="651">
        <v>40043</v>
      </c>
      <c r="B66" s="587" t="s">
        <v>486</v>
      </c>
      <c r="C66" s="588">
        <v>233033</v>
      </c>
      <c r="D66" s="589" t="s">
        <v>491</v>
      </c>
      <c r="E66" s="589">
        <v>501</v>
      </c>
      <c r="F66" s="587">
        <v>4112</v>
      </c>
      <c r="G66" s="590" t="s">
        <v>492</v>
      </c>
      <c r="H66" s="62" t="s">
        <v>496</v>
      </c>
      <c r="I66" s="173" t="s">
        <v>490</v>
      </c>
    </row>
    <row r="67" spans="1:9" ht="12.75">
      <c r="A67" s="651">
        <v>40043</v>
      </c>
      <c r="B67" s="587" t="s">
        <v>486</v>
      </c>
      <c r="C67" s="588">
        <v>2533950</v>
      </c>
      <c r="D67" s="589" t="s">
        <v>491</v>
      </c>
      <c r="E67" s="589">
        <v>222</v>
      </c>
      <c r="F67" s="587">
        <v>4112</v>
      </c>
      <c r="G67" s="590" t="s">
        <v>497</v>
      </c>
      <c r="H67" s="62" t="s">
        <v>498</v>
      </c>
      <c r="I67" s="173" t="s">
        <v>490</v>
      </c>
    </row>
    <row r="68" spans="1:9" ht="12.75">
      <c r="A68" s="651">
        <v>40046</v>
      </c>
      <c r="B68" s="587" t="s">
        <v>486</v>
      </c>
      <c r="C68" s="588">
        <v>14500</v>
      </c>
      <c r="D68" s="589">
        <v>306</v>
      </c>
      <c r="E68" s="589">
        <v>487</v>
      </c>
      <c r="F68" s="587">
        <v>4122</v>
      </c>
      <c r="G68" s="590" t="s">
        <v>492</v>
      </c>
      <c r="H68" s="591" t="s">
        <v>836</v>
      </c>
      <c r="I68" s="173" t="s">
        <v>837</v>
      </c>
    </row>
    <row r="69" spans="1:9" ht="12.75">
      <c r="A69" s="651">
        <v>40060</v>
      </c>
      <c r="B69" s="587" t="s">
        <v>694</v>
      </c>
      <c r="C69" s="588">
        <v>200000</v>
      </c>
      <c r="D69" s="67">
        <v>34070</v>
      </c>
      <c r="E69" s="67">
        <v>84</v>
      </c>
      <c r="F69" s="67">
        <v>4116</v>
      </c>
      <c r="G69" s="62" t="s">
        <v>500</v>
      </c>
      <c r="H69" s="262" t="s">
        <v>630</v>
      </c>
      <c r="I69" s="173" t="s">
        <v>493</v>
      </c>
    </row>
    <row r="70" spans="1:9" ht="12.75">
      <c r="A70" s="651">
        <v>40060</v>
      </c>
      <c r="B70" s="587" t="s">
        <v>487</v>
      </c>
      <c r="C70" s="588">
        <v>6268000</v>
      </c>
      <c r="D70" s="67">
        <v>13235</v>
      </c>
      <c r="E70" s="67">
        <v>601</v>
      </c>
      <c r="F70" s="587">
        <v>4116</v>
      </c>
      <c r="G70" s="173" t="s">
        <v>488</v>
      </c>
      <c r="H70" s="591" t="s">
        <v>499</v>
      </c>
      <c r="I70" s="173" t="s">
        <v>490</v>
      </c>
    </row>
    <row r="71" spans="1:9" ht="12.75">
      <c r="A71" s="651">
        <v>40060</v>
      </c>
      <c r="B71" s="85" t="s">
        <v>487</v>
      </c>
      <c r="C71" s="659">
        <v>1900000</v>
      </c>
      <c r="D71" s="67">
        <v>13306</v>
      </c>
      <c r="E71" s="67">
        <v>600</v>
      </c>
      <c r="F71" s="587">
        <v>4116</v>
      </c>
      <c r="G71" s="173" t="s">
        <v>488</v>
      </c>
      <c r="H71" s="591" t="s">
        <v>489</v>
      </c>
      <c r="I71" s="173" t="s">
        <v>490</v>
      </c>
    </row>
    <row r="72" spans="1:9" ht="12.75">
      <c r="A72" s="651">
        <v>40071</v>
      </c>
      <c r="B72" s="587" t="s">
        <v>486</v>
      </c>
      <c r="C72" s="588">
        <v>233033</v>
      </c>
      <c r="D72" s="589" t="s">
        <v>491</v>
      </c>
      <c r="E72" s="589">
        <v>501</v>
      </c>
      <c r="F72" s="587">
        <v>4112</v>
      </c>
      <c r="G72" s="590" t="s">
        <v>492</v>
      </c>
      <c r="H72" s="62" t="s">
        <v>496</v>
      </c>
      <c r="I72" s="173" t="s">
        <v>490</v>
      </c>
    </row>
    <row r="73" spans="1:9" ht="12.75">
      <c r="A73" s="651">
        <v>40071</v>
      </c>
      <c r="B73" s="587" t="s">
        <v>486</v>
      </c>
      <c r="C73" s="588">
        <v>2533950</v>
      </c>
      <c r="D73" s="589" t="s">
        <v>491</v>
      </c>
      <c r="E73" s="589">
        <v>222</v>
      </c>
      <c r="F73" s="587">
        <v>4112</v>
      </c>
      <c r="G73" s="590" t="s">
        <v>497</v>
      </c>
      <c r="H73" s="62" t="s">
        <v>498</v>
      </c>
      <c r="I73" s="173" t="s">
        <v>490</v>
      </c>
    </row>
    <row r="74" spans="1:9" ht="12.75">
      <c r="A74" s="651">
        <v>40074</v>
      </c>
      <c r="B74" s="587" t="s">
        <v>486</v>
      </c>
      <c r="C74" s="592">
        <v>480800</v>
      </c>
      <c r="D74" s="62">
        <v>744</v>
      </c>
      <c r="E74" s="62">
        <v>40</v>
      </c>
      <c r="F74" s="587">
        <v>4122</v>
      </c>
      <c r="G74" s="62" t="s">
        <v>500</v>
      </c>
      <c r="H74" s="62" t="s">
        <v>583</v>
      </c>
      <c r="I74" s="262" t="s">
        <v>591</v>
      </c>
    </row>
    <row r="75" spans="1:9" ht="12.75">
      <c r="A75" s="651">
        <v>40085</v>
      </c>
      <c r="B75" s="587" t="s">
        <v>487</v>
      </c>
      <c r="C75" s="588">
        <v>-29938.06</v>
      </c>
      <c r="D75" s="589">
        <v>13305</v>
      </c>
      <c r="E75" s="589">
        <v>491</v>
      </c>
      <c r="F75" s="587">
        <v>4116</v>
      </c>
      <c r="G75" s="590" t="s">
        <v>492</v>
      </c>
      <c r="H75" s="62" t="s">
        <v>494</v>
      </c>
      <c r="I75" s="173" t="s">
        <v>495</v>
      </c>
    </row>
    <row r="76" spans="1:9" ht="12.75">
      <c r="A76" s="651">
        <v>40094</v>
      </c>
      <c r="B76" s="587" t="s">
        <v>513</v>
      </c>
      <c r="C76" s="588">
        <v>763760</v>
      </c>
      <c r="D76" s="589">
        <v>98216</v>
      </c>
      <c r="E76" s="589">
        <v>602</v>
      </c>
      <c r="F76" s="587">
        <v>4111</v>
      </c>
      <c r="G76" s="590" t="s">
        <v>514</v>
      </c>
      <c r="H76" s="591" t="s">
        <v>515</v>
      </c>
      <c r="I76" s="173" t="s">
        <v>490</v>
      </c>
    </row>
    <row r="77" spans="1:9" ht="12.75">
      <c r="A77" s="651">
        <v>40094</v>
      </c>
      <c r="B77" s="85" t="s">
        <v>487</v>
      </c>
      <c r="C77" s="659">
        <v>1600000</v>
      </c>
      <c r="D77" s="67">
        <v>13306</v>
      </c>
      <c r="E77" s="67">
        <v>600</v>
      </c>
      <c r="F77" s="587">
        <v>4116</v>
      </c>
      <c r="G77" s="173" t="s">
        <v>488</v>
      </c>
      <c r="H77" s="591" t="s">
        <v>489</v>
      </c>
      <c r="I77" s="173" t="s">
        <v>490</v>
      </c>
    </row>
    <row r="78" spans="1:9" ht="12.75">
      <c r="A78" s="651">
        <v>40099</v>
      </c>
      <c r="B78" s="587" t="s">
        <v>487</v>
      </c>
      <c r="C78" s="588">
        <v>6592000</v>
      </c>
      <c r="D78" s="67">
        <v>13235</v>
      </c>
      <c r="E78" s="67">
        <v>601</v>
      </c>
      <c r="F78" s="587">
        <v>4116</v>
      </c>
      <c r="G78" s="173" t="s">
        <v>488</v>
      </c>
      <c r="H78" s="591" t="s">
        <v>499</v>
      </c>
      <c r="I78" s="173" t="s">
        <v>490</v>
      </c>
    </row>
    <row r="79" spans="1:9" ht="12.75">
      <c r="A79" s="651">
        <v>40102</v>
      </c>
      <c r="B79" s="587" t="s">
        <v>486</v>
      </c>
      <c r="C79" s="588">
        <v>233033</v>
      </c>
      <c r="D79" s="589" t="s">
        <v>491</v>
      </c>
      <c r="E79" s="589">
        <v>501</v>
      </c>
      <c r="F79" s="587">
        <v>4112</v>
      </c>
      <c r="G79" s="590" t="s">
        <v>492</v>
      </c>
      <c r="H79" s="62" t="s">
        <v>496</v>
      </c>
      <c r="I79" s="173" t="s">
        <v>490</v>
      </c>
    </row>
    <row r="80" spans="1:9" ht="12.75">
      <c r="A80" s="651">
        <v>40102</v>
      </c>
      <c r="B80" s="587" t="s">
        <v>486</v>
      </c>
      <c r="C80" s="588">
        <v>2533950</v>
      </c>
      <c r="D80" s="589" t="s">
        <v>491</v>
      </c>
      <c r="E80" s="589">
        <v>222</v>
      </c>
      <c r="F80" s="587">
        <v>4112</v>
      </c>
      <c r="G80" s="590" t="s">
        <v>497</v>
      </c>
      <c r="H80" s="62" t="s">
        <v>498</v>
      </c>
      <c r="I80" s="173" t="s">
        <v>490</v>
      </c>
    </row>
    <row r="81" spans="1:9" ht="12.75">
      <c r="A81" s="651">
        <v>40099</v>
      </c>
      <c r="B81" s="26" t="s">
        <v>486</v>
      </c>
      <c r="C81" s="592">
        <v>100000</v>
      </c>
      <c r="D81" s="62">
        <v>800</v>
      </c>
      <c r="E81" s="62">
        <v>85</v>
      </c>
      <c r="F81" s="62">
        <v>4122</v>
      </c>
      <c r="G81" s="62" t="s">
        <v>500</v>
      </c>
      <c r="H81" s="62" t="s">
        <v>706</v>
      </c>
      <c r="I81" s="173" t="s">
        <v>707</v>
      </c>
    </row>
    <row r="82" spans="1:9" ht="12.75">
      <c r="A82" s="651">
        <v>40109</v>
      </c>
      <c r="B82" s="85" t="s">
        <v>692</v>
      </c>
      <c r="C82" s="659">
        <v>119850</v>
      </c>
      <c r="D82" s="67">
        <v>29004</v>
      </c>
      <c r="E82" s="67">
        <v>455</v>
      </c>
      <c r="F82" s="587">
        <v>4116</v>
      </c>
      <c r="G82" s="173" t="s">
        <v>691</v>
      </c>
      <c r="H82" s="62" t="s">
        <v>693</v>
      </c>
      <c r="I82" s="173" t="s">
        <v>708</v>
      </c>
    </row>
    <row r="83" spans="1:9" ht="12.75">
      <c r="A83" s="651">
        <v>40109</v>
      </c>
      <c r="B83" s="587" t="s">
        <v>690</v>
      </c>
      <c r="C83" s="588">
        <v>282670</v>
      </c>
      <c r="D83" s="589">
        <v>29008</v>
      </c>
      <c r="E83" s="589">
        <v>454</v>
      </c>
      <c r="F83" s="587">
        <v>4116</v>
      </c>
      <c r="G83" s="590" t="s">
        <v>691</v>
      </c>
      <c r="H83" s="591" t="s">
        <v>818</v>
      </c>
      <c r="I83" s="173" t="s">
        <v>709</v>
      </c>
    </row>
    <row r="84" spans="1:9" ht="12.75">
      <c r="A84" s="651">
        <v>40123</v>
      </c>
      <c r="B84" s="587" t="s">
        <v>833</v>
      </c>
      <c r="C84" s="588">
        <v>-850</v>
      </c>
      <c r="D84" s="589">
        <v>14008</v>
      </c>
      <c r="E84" s="589">
        <v>101</v>
      </c>
      <c r="F84" s="587">
        <v>4116</v>
      </c>
      <c r="G84" s="590" t="s">
        <v>510</v>
      </c>
      <c r="H84" s="152" t="s">
        <v>1017</v>
      </c>
      <c r="I84" s="173"/>
    </row>
    <row r="85" spans="1:9" ht="12.75">
      <c r="A85" s="651">
        <v>40127</v>
      </c>
      <c r="B85" s="587" t="s">
        <v>694</v>
      </c>
      <c r="C85" s="588">
        <v>690000</v>
      </c>
      <c r="D85" s="589">
        <v>34054</v>
      </c>
      <c r="E85" s="589">
        <v>365</v>
      </c>
      <c r="F85" s="587">
        <v>4116</v>
      </c>
      <c r="G85" s="590" t="s">
        <v>593</v>
      </c>
      <c r="H85" s="591" t="s">
        <v>1018</v>
      </c>
      <c r="I85" s="173" t="s">
        <v>1019</v>
      </c>
    </row>
    <row r="86" spans="1:9" ht="12.75">
      <c r="A86" s="651">
        <v>40127</v>
      </c>
      <c r="B86" s="85" t="s">
        <v>487</v>
      </c>
      <c r="C86" s="659">
        <v>1500000</v>
      </c>
      <c r="D86" s="67">
        <v>13306</v>
      </c>
      <c r="E86" s="67">
        <v>600</v>
      </c>
      <c r="F86" s="587">
        <v>4116</v>
      </c>
      <c r="G86" s="173" t="s">
        <v>488</v>
      </c>
      <c r="H86" s="591" t="s">
        <v>489</v>
      </c>
      <c r="I86" s="173" t="s">
        <v>490</v>
      </c>
    </row>
    <row r="87" spans="1:9" ht="12.75">
      <c r="A87" s="651">
        <v>40127</v>
      </c>
      <c r="B87" s="587" t="s">
        <v>487</v>
      </c>
      <c r="C87" s="588">
        <v>6850000</v>
      </c>
      <c r="D87" s="67">
        <v>13235</v>
      </c>
      <c r="E87" s="67">
        <v>601</v>
      </c>
      <c r="F87" s="587">
        <v>4116</v>
      </c>
      <c r="G87" s="173" t="s">
        <v>488</v>
      </c>
      <c r="H87" s="591" t="s">
        <v>499</v>
      </c>
      <c r="I87" s="173" t="s">
        <v>490</v>
      </c>
    </row>
    <row r="88" spans="1:9" ht="12.75">
      <c r="A88" s="651">
        <v>40130</v>
      </c>
      <c r="B88" s="587" t="s">
        <v>486</v>
      </c>
      <c r="C88" s="588">
        <v>233033</v>
      </c>
      <c r="D88" s="589" t="s">
        <v>491</v>
      </c>
      <c r="E88" s="589">
        <v>501</v>
      </c>
      <c r="F88" s="587">
        <v>4112</v>
      </c>
      <c r="G88" s="590" t="s">
        <v>492</v>
      </c>
      <c r="H88" s="62" t="s">
        <v>496</v>
      </c>
      <c r="I88" s="173" t="s">
        <v>490</v>
      </c>
    </row>
    <row r="89" spans="1:9" ht="12.75">
      <c r="A89" s="651">
        <v>40130</v>
      </c>
      <c r="B89" s="587" t="s">
        <v>486</v>
      </c>
      <c r="C89" s="588">
        <v>2533950</v>
      </c>
      <c r="D89" s="589" t="s">
        <v>491</v>
      </c>
      <c r="E89" s="589">
        <v>222</v>
      </c>
      <c r="F89" s="587">
        <v>4112</v>
      </c>
      <c r="G89" s="590" t="s">
        <v>497</v>
      </c>
      <c r="H89" s="62" t="s">
        <v>498</v>
      </c>
      <c r="I89" s="173" t="s">
        <v>490</v>
      </c>
    </row>
    <row r="90" spans="1:9" ht="12.75">
      <c r="A90" s="651">
        <v>40136</v>
      </c>
      <c r="B90" s="587" t="s">
        <v>486</v>
      </c>
      <c r="C90" s="588">
        <v>90000</v>
      </c>
      <c r="D90" s="589">
        <v>312</v>
      </c>
      <c r="E90" s="589">
        <v>381</v>
      </c>
      <c r="F90" s="587">
        <v>4122</v>
      </c>
      <c r="G90" s="590" t="s">
        <v>485</v>
      </c>
      <c r="H90" s="62" t="s">
        <v>1021</v>
      </c>
      <c r="I90" s="173" t="s">
        <v>832</v>
      </c>
    </row>
    <row r="91" spans="1:9" ht="12.75">
      <c r="A91" s="651">
        <v>40136</v>
      </c>
      <c r="B91" s="587" t="s">
        <v>486</v>
      </c>
      <c r="C91" s="588">
        <v>148817.21</v>
      </c>
      <c r="D91" s="589">
        <v>353</v>
      </c>
      <c r="E91" s="589">
        <v>481</v>
      </c>
      <c r="F91" s="587">
        <v>4122</v>
      </c>
      <c r="G91" s="590" t="s">
        <v>485</v>
      </c>
      <c r="H91" s="591" t="s">
        <v>828</v>
      </c>
      <c r="I91" s="173" t="s">
        <v>829</v>
      </c>
    </row>
    <row r="92" spans="1:9" ht="22.5">
      <c r="A92" s="651">
        <v>40137</v>
      </c>
      <c r="B92" s="587" t="s">
        <v>486</v>
      </c>
      <c r="C92" s="588">
        <v>81000</v>
      </c>
      <c r="D92" s="589">
        <v>310</v>
      </c>
      <c r="E92" s="589">
        <v>376</v>
      </c>
      <c r="F92" s="587">
        <v>4122</v>
      </c>
      <c r="G92" s="590" t="s">
        <v>485</v>
      </c>
      <c r="H92" s="683" t="s">
        <v>1020</v>
      </c>
      <c r="I92" s="173" t="s">
        <v>831</v>
      </c>
    </row>
    <row r="93" spans="1:9" ht="12.75">
      <c r="A93" s="651">
        <v>40143</v>
      </c>
      <c r="B93" s="587" t="s">
        <v>486</v>
      </c>
      <c r="C93" s="588">
        <v>4740</v>
      </c>
      <c r="D93" s="589">
        <v>14004</v>
      </c>
      <c r="E93" s="589">
        <v>112</v>
      </c>
      <c r="F93" s="587">
        <v>4122</v>
      </c>
      <c r="G93" s="590" t="s">
        <v>510</v>
      </c>
      <c r="H93" s="591" t="s">
        <v>890</v>
      </c>
      <c r="I93" s="173" t="s">
        <v>311</v>
      </c>
    </row>
    <row r="94" spans="1:9" ht="12.75">
      <c r="A94" s="651">
        <v>40144</v>
      </c>
      <c r="B94" s="587" t="s">
        <v>486</v>
      </c>
      <c r="C94" s="588">
        <v>59407.8</v>
      </c>
      <c r="D94" s="589">
        <v>366</v>
      </c>
      <c r="E94" s="589">
        <v>928</v>
      </c>
      <c r="F94" s="587">
        <v>4222</v>
      </c>
      <c r="G94" s="590" t="s">
        <v>485</v>
      </c>
      <c r="H94" s="591" t="s">
        <v>825</v>
      </c>
      <c r="I94" s="173" t="s">
        <v>826</v>
      </c>
    </row>
    <row r="95" spans="1:9" ht="12.75">
      <c r="A95" s="651">
        <v>40150</v>
      </c>
      <c r="B95" s="587" t="s">
        <v>692</v>
      </c>
      <c r="C95" s="588">
        <v>283338</v>
      </c>
      <c r="D95" s="589">
        <v>29008</v>
      </c>
      <c r="E95" s="589">
        <v>454</v>
      </c>
      <c r="F95" s="587">
        <v>4116</v>
      </c>
      <c r="G95" s="590" t="s">
        <v>691</v>
      </c>
      <c r="H95" s="591" t="s">
        <v>818</v>
      </c>
      <c r="I95" s="173" t="s">
        <v>312</v>
      </c>
    </row>
    <row r="96" spans="1:9" ht="12.75">
      <c r="A96" s="651">
        <v>40156</v>
      </c>
      <c r="B96" s="85" t="s">
        <v>487</v>
      </c>
      <c r="C96" s="659">
        <v>2000000</v>
      </c>
      <c r="D96" s="67">
        <v>13306</v>
      </c>
      <c r="E96" s="67">
        <v>600</v>
      </c>
      <c r="F96" s="587">
        <v>4116</v>
      </c>
      <c r="G96" s="173" t="s">
        <v>488</v>
      </c>
      <c r="H96" s="591" t="s">
        <v>489</v>
      </c>
      <c r="I96" s="173" t="s">
        <v>490</v>
      </c>
    </row>
    <row r="97" spans="1:9" ht="12.75">
      <c r="A97" s="651">
        <v>40156</v>
      </c>
      <c r="B97" s="587" t="s">
        <v>487</v>
      </c>
      <c r="C97" s="588">
        <v>6520000</v>
      </c>
      <c r="D97" s="67">
        <v>13235</v>
      </c>
      <c r="E97" s="67">
        <v>601</v>
      </c>
      <c r="F97" s="587">
        <v>4116</v>
      </c>
      <c r="G97" s="173" t="s">
        <v>488</v>
      </c>
      <c r="H97" s="591" t="s">
        <v>499</v>
      </c>
      <c r="I97" s="173" t="s">
        <v>490</v>
      </c>
    </row>
    <row r="98" spans="1:9" ht="12.75">
      <c r="A98" s="651">
        <v>40162</v>
      </c>
      <c r="B98" s="587" t="s">
        <v>486</v>
      </c>
      <c r="C98" s="588">
        <v>233037</v>
      </c>
      <c r="D98" s="589" t="s">
        <v>491</v>
      </c>
      <c r="E98" s="589">
        <v>501</v>
      </c>
      <c r="F98" s="587">
        <v>4112</v>
      </c>
      <c r="G98" s="590" t="s">
        <v>492</v>
      </c>
      <c r="H98" s="62" t="s">
        <v>496</v>
      </c>
      <c r="I98" s="173" t="s">
        <v>490</v>
      </c>
    </row>
    <row r="99" spans="1:9" ht="12.75">
      <c r="A99" s="651">
        <v>40162</v>
      </c>
      <c r="B99" s="587" t="s">
        <v>486</v>
      </c>
      <c r="C99" s="588">
        <v>2533950</v>
      </c>
      <c r="D99" s="589" t="s">
        <v>491</v>
      </c>
      <c r="E99" s="589">
        <v>222</v>
      </c>
      <c r="F99" s="587">
        <v>4112</v>
      </c>
      <c r="G99" s="590" t="s">
        <v>497</v>
      </c>
      <c r="H99" s="62" t="s">
        <v>498</v>
      </c>
      <c r="I99" s="173" t="s">
        <v>490</v>
      </c>
    </row>
    <row r="100" spans="1:9" ht="12.75">
      <c r="A100" s="651">
        <v>40169</v>
      </c>
      <c r="B100" s="587" t="s">
        <v>486</v>
      </c>
      <c r="C100" s="588">
        <v>119179</v>
      </c>
      <c r="D100" s="589">
        <v>348</v>
      </c>
      <c r="E100" s="589">
        <v>322</v>
      </c>
      <c r="F100" s="587">
        <v>4222</v>
      </c>
      <c r="G100" s="590" t="s">
        <v>593</v>
      </c>
      <c r="H100" s="798" t="s">
        <v>574</v>
      </c>
      <c r="I100" s="173" t="s">
        <v>298</v>
      </c>
    </row>
    <row r="101" spans="1:9" ht="12.75">
      <c r="A101" s="651">
        <v>40169</v>
      </c>
      <c r="B101" s="587" t="s">
        <v>486</v>
      </c>
      <c r="C101" s="588">
        <v>20230</v>
      </c>
      <c r="D101" s="589">
        <v>348</v>
      </c>
      <c r="E101" s="589">
        <v>322</v>
      </c>
      <c r="F101" s="587">
        <v>4122</v>
      </c>
      <c r="G101" s="590" t="s">
        <v>593</v>
      </c>
      <c r="H101" s="798" t="s">
        <v>1055</v>
      </c>
      <c r="I101" s="173" t="s">
        <v>1054</v>
      </c>
    </row>
    <row r="102" spans="1:9" ht="12.75">
      <c r="A102" s="710"/>
      <c r="B102" s="84" t="s">
        <v>1104</v>
      </c>
      <c r="C102" s="749">
        <f>SUM(C3:C101)</f>
        <v>153750635.41</v>
      </c>
      <c r="D102" s="33"/>
      <c r="E102" s="595"/>
      <c r="F102" s="707"/>
      <c r="G102" s="708"/>
      <c r="H102" s="708"/>
      <c r="I102" s="709"/>
    </row>
    <row r="103" spans="1:9" ht="16.5" customHeight="1">
      <c r="A103" s="832" t="s">
        <v>596</v>
      </c>
      <c r="B103" s="832"/>
      <c r="C103" s="832"/>
      <c r="D103" s="832"/>
      <c r="E103" s="832"/>
      <c r="F103" s="832"/>
      <c r="G103" s="832"/>
      <c r="H103" s="832"/>
      <c r="I103" s="832"/>
    </row>
    <row r="104" spans="1:9" ht="12.75">
      <c r="A104" s="812">
        <v>40106</v>
      </c>
      <c r="B104" s="819" t="s">
        <v>577</v>
      </c>
      <c r="C104" s="592">
        <v>1704000</v>
      </c>
      <c r="D104" s="62">
        <v>91252</v>
      </c>
      <c r="E104" s="62">
        <v>918</v>
      </c>
      <c r="F104" s="62" t="s">
        <v>529</v>
      </c>
      <c r="G104" s="62" t="s">
        <v>508</v>
      </c>
      <c r="H104" s="173" t="s">
        <v>575</v>
      </c>
      <c r="I104" s="173" t="s">
        <v>175</v>
      </c>
    </row>
    <row r="105" spans="1:9" ht="12.75">
      <c r="A105" s="812">
        <v>40158</v>
      </c>
      <c r="B105" s="652" t="s">
        <v>255</v>
      </c>
      <c r="C105" s="592">
        <v>218000</v>
      </c>
      <c r="D105" s="62">
        <v>14876</v>
      </c>
      <c r="E105" s="62">
        <v>915</v>
      </c>
      <c r="F105" s="62" t="s">
        <v>505</v>
      </c>
      <c r="G105" s="62" t="s">
        <v>501</v>
      </c>
      <c r="H105" s="173" t="s">
        <v>177</v>
      </c>
      <c r="I105" s="173" t="s">
        <v>297</v>
      </c>
    </row>
    <row r="106" spans="1:9" ht="12.75">
      <c r="A106" s="62"/>
      <c r="B106" s="125" t="s">
        <v>1104</v>
      </c>
      <c r="C106" s="594">
        <f>SUM(C104:C105)</f>
        <v>1922000</v>
      </c>
      <c r="D106" s="251"/>
      <c r="E106" s="251"/>
      <c r="F106" s="251"/>
      <c r="G106" s="251"/>
      <c r="H106" s="251"/>
      <c r="I106" s="251"/>
    </row>
    <row r="107" spans="1:9" ht="2.25" customHeight="1">
      <c r="A107" s="595"/>
      <c r="B107" s="36"/>
      <c r="C107" s="596"/>
      <c r="D107" s="595"/>
      <c r="E107" s="595"/>
      <c r="F107" s="595"/>
      <c r="G107" s="595"/>
      <c r="H107" s="595"/>
      <c r="I107" s="595"/>
    </row>
    <row r="108" spans="1:9" ht="15">
      <c r="A108" s="832" t="s">
        <v>388</v>
      </c>
      <c r="B108" s="832"/>
      <c r="C108" s="832"/>
      <c r="D108" s="832"/>
      <c r="E108" s="832"/>
      <c r="F108" s="832"/>
      <c r="G108" s="832"/>
      <c r="H108" s="832"/>
      <c r="I108" s="832"/>
    </row>
    <row r="109" spans="1:9" ht="12.75">
      <c r="A109" s="26">
        <v>2010</v>
      </c>
      <c r="B109" s="26" t="s">
        <v>502</v>
      </c>
      <c r="C109" s="593">
        <v>7957332.85</v>
      </c>
      <c r="D109" s="67"/>
      <c r="E109" s="67">
        <v>398</v>
      </c>
      <c r="F109" s="262" t="s">
        <v>504</v>
      </c>
      <c r="G109" s="62" t="s">
        <v>485</v>
      </c>
      <c r="H109" s="262" t="s">
        <v>670</v>
      </c>
      <c r="I109" s="262" t="s">
        <v>503</v>
      </c>
    </row>
    <row r="110" spans="1:9" ht="12.75">
      <c r="A110" s="652">
        <v>2010</v>
      </c>
      <c r="B110" s="26" t="s">
        <v>502</v>
      </c>
      <c r="C110" s="593">
        <v>6134934.85</v>
      </c>
      <c r="D110" s="67"/>
      <c r="E110" s="67">
        <v>821</v>
      </c>
      <c r="F110" s="262" t="s">
        <v>504</v>
      </c>
      <c r="G110" s="62" t="s">
        <v>485</v>
      </c>
      <c r="H110" s="262" t="s">
        <v>506</v>
      </c>
      <c r="I110" s="262" t="s">
        <v>580</v>
      </c>
    </row>
    <row r="111" spans="1:9" ht="12.75">
      <c r="A111" s="652">
        <v>2010</v>
      </c>
      <c r="B111" s="26" t="s">
        <v>502</v>
      </c>
      <c r="C111" s="593">
        <v>2976247.53</v>
      </c>
      <c r="D111" s="67"/>
      <c r="E111" s="67">
        <v>802</v>
      </c>
      <c r="F111" s="173" t="s">
        <v>509</v>
      </c>
      <c r="G111" s="276" t="s">
        <v>485</v>
      </c>
      <c r="H111" s="152" t="s">
        <v>576</v>
      </c>
      <c r="I111" s="262" t="s">
        <v>924</v>
      </c>
    </row>
    <row r="112" spans="1:9" ht="12.75">
      <c r="A112" s="26">
        <v>2010</v>
      </c>
      <c r="B112" s="26" t="s">
        <v>502</v>
      </c>
      <c r="C112" s="592">
        <v>175073.38</v>
      </c>
      <c r="D112" s="62"/>
      <c r="E112" s="62">
        <v>802</v>
      </c>
      <c r="F112" s="173" t="s">
        <v>509</v>
      </c>
      <c r="G112" s="276" t="s">
        <v>485</v>
      </c>
      <c r="H112" s="152" t="s">
        <v>923</v>
      </c>
      <c r="I112" s="173" t="s">
        <v>503</v>
      </c>
    </row>
    <row r="113" spans="1:9" ht="12.75">
      <c r="A113" s="62"/>
      <c r="B113" s="125" t="s">
        <v>1104</v>
      </c>
      <c r="C113" s="594">
        <f>SUM(C109:C112)</f>
        <v>17243588.61</v>
      </c>
      <c r="D113" s="251"/>
      <c r="E113" s="251"/>
      <c r="F113" s="251"/>
      <c r="G113" s="251"/>
      <c r="H113" s="251"/>
      <c r="I113" s="251"/>
    </row>
    <row r="114" spans="1:9" ht="2.25" customHeight="1">
      <c r="A114" s="595"/>
      <c r="B114" s="36"/>
      <c r="C114" s="596"/>
      <c r="D114" s="251"/>
      <c r="E114" s="251"/>
      <c r="F114" s="251"/>
      <c r="G114" s="251"/>
      <c r="H114" s="251"/>
      <c r="I114" s="251"/>
    </row>
    <row r="115" spans="1:9" ht="12.75" customHeight="1">
      <c r="A115" s="833" t="s">
        <v>916</v>
      </c>
      <c r="B115" s="833"/>
      <c r="C115" s="833"/>
      <c r="D115" s="833"/>
      <c r="E115" s="833"/>
      <c r="F115" s="833"/>
      <c r="G115" s="833"/>
      <c r="H115" s="251"/>
      <c r="I115" s="461"/>
    </row>
    <row r="116" spans="1:9" ht="12.75" customHeight="1">
      <c r="A116" s="26">
        <v>2010</v>
      </c>
      <c r="B116" s="26"/>
      <c r="C116" s="736">
        <v>10591922</v>
      </c>
      <c r="D116" s="62"/>
      <c r="E116" s="62">
        <v>922</v>
      </c>
      <c r="F116" s="62"/>
      <c r="G116" s="62" t="s">
        <v>485</v>
      </c>
      <c r="H116" s="152" t="s">
        <v>672</v>
      </c>
      <c r="I116" s="262" t="s">
        <v>657</v>
      </c>
    </row>
    <row r="117" spans="1:9" ht="12.75">
      <c r="A117" s="26">
        <v>2009</v>
      </c>
      <c r="B117" s="26"/>
      <c r="C117" s="592">
        <v>2635000</v>
      </c>
      <c r="D117" s="655"/>
      <c r="E117" s="62">
        <v>913</v>
      </c>
      <c r="F117" s="62" t="s">
        <v>507</v>
      </c>
      <c r="G117" s="62" t="s">
        <v>485</v>
      </c>
      <c r="H117" s="173" t="s">
        <v>658</v>
      </c>
      <c r="I117" s="173" t="s">
        <v>657</v>
      </c>
    </row>
    <row r="118" spans="1:9" ht="12.75">
      <c r="A118" s="26">
        <v>2009</v>
      </c>
      <c r="B118" s="26"/>
      <c r="C118" s="592">
        <v>2661325.98</v>
      </c>
      <c r="D118" s="62"/>
      <c r="E118" s="62">
        <v>584</v>
      </c>
      <c r="F118" s="62" t="s">
        <v>507</v>
      </c>
      <c r="G118" s="590" t="s">
        <v>488</v>
      </c>
      <c r="H118" s="152" t="s">
        <v>526</v>
      </c>
      <c r="I118" s="173" t="s">
        <v>657</v>
      </c>
    </row>
    <row r="119" spans="1:9" ht="12.75">
      <c r="A119" s="26">
        <v>2009</v>
      </c>
      <c r="B119" s="26"/>
      <c r="C119" s="592">
        <v>1000000</v>
      </c>
      <c r="D119" s="62"/>
      <c r="E119" s="62"/>
      <c r="F119" s="62" t="s">
        <v>505</v>
      </c>
      <c r="G119" s="62" t="s">
        <v>508</v>
      </c>
      <c r="H119" s="173" t="s">
        <v>567</v>
      </c>
      <c r="I119" s="173" t="s">
        <v>657</v>
      </c>
    </row>
    <row r="120" spans="1:9" ht="12.75">
      <c r="A120" s="26">
        <v>2009</v>
      </c>
      <c r="B120" s="26"/>
      <c r="C120" s="592">
        <v>567392</v>
      </c>
      <c r="D120" s="655"/>
      <c r="E120" s="62"/>
      <c r="F120" s="62" t="s">
        <v>507</v>
      </c>
      <c r="G120" s="62" t="s">
        <v>588</v>
      </c>
      <c r="H120" s="173" t="s">
        <v>589</v>
      </c>
      <c r="I120" s="173" t="s">
        <v>657</v>
      </c>
    </row>
    <row r="121" spans="1:9" ht="22.5">
      <c r="A121" s="652">
        <v>2009</v>
      </c>
      <c r="B121" s="652"/>
      <c r="C121" s="684">
        <v>500000</v>
      </c>
      <c r="D121" s="656"/>
      <c r="E121" s="656"/>
      <c r="F121" s="653" t="s">
        <v>507</v>
      </c>
      <c r="G121" s="653" t="s">
        <v>485</v>
      </c>
      <c r="H121" s="683" t="s">
        <v>568</v>
      </c>
      <c r="I121" s="654" t="s">
        <v>657</v>
      </c>
    </row>
    <row r="122" spans="1:9" ht="12.75">
      <c r="A122" s="652">
        <v>2009</v>
      </c>
      <c r="B122" s="652"/>
      <c r="C122" s="684">
        <v>500000</v>
      </c>
      <c r="D122" s="656"/>
      <c r="E122" s="656"/>
      <c r="F122" s="653" t="s">
        <v>507</v>
      </c>
      <c r="G122" s="653" t="s">
        <v>485</v>
      </c>
      <c r="H122" s="683" t="s">
        <v>571</v>
      </c>
      <c r="I122" s="654" t="s">
        <v>657</v>
      </c>
    </row>
    <row r="123" spans="1:9" ht="12.75">
      <c r="A123" s="652">
        <v>2009</v>
      </c>
      <c r="B123" s="652"/>
      <c r="C123" s="684">
        <v>448000</v>
      </c>
      <c r="D123" s="656"/>
      <c r="E123" s="656"/>
      <c r="F123" s="653" t="s">
        <v>507</v>
      </c>
      <c r="G123" s="653" t="s">
        <v>485</v>
      </c>
      <c r="H123" s="683" t="s">
        <v>570</v>
      </c>
      <c r="I123" s="654" t="s">
        <v>657</v>
      </c>
    </row>
    <row r="124" spans="1:9" ht="12.75">
      <c r="A124" s="26">
        <v>2009</v>
      </c>
      <c r="B124" s="26"/>
      <c r="C124" s="592">
        <v>434000</v>
      </c>
      <c r="D124" s="655"/>
      <c r="E124" s="655"/>
      <c r="F124" s="62" t="s">
        <v>505</v>
      </c>
      <c r="G124" s="62" t="s">
        <v>485</v>
      </c>
      <c r="H124" s="173" t="s">
        <v>511</v>
      </c>
      <c r="I124" s="173" t="s">
        <v>657</v>
      </c>
    </row>
    <row r="125" spans="1:9" ht="12.75">
      <c r="A125" s="652">
        <v>2009</v>
      </c>
      <c r="B125" s="652"/>
      <c r="C125" s="684">
        <v>295262</v>
      </c>
      <c r="D125" s="656"/>
      <c r="E125" s="656"/>
      <c r="F125" s="653" t="s">
        <v>507</v>
      </c>
      <c r="G125" s="653" t="s">
        <v>485</v>
      </c>
      <c r="H125" s="683" t="s">
        <v>579</v>
      </c>
      <c r="I125" s="654" t="s">
        <v>657</v>
      </c>
    </row>
    <row r="126" spans="1:9" ht="14.25" customHeight="1">
      <c r="A126" s="652">
        <v>2009</v>
      </c>
      <c r="B126" s="652"/>
      <c r="C126" s="684">
        <v>196000</v>
      </c>
      <c r="D126" s="656"/>
      <c r="E126" s="656"/>
      <c r="F126" s="653" t="s">
        <v>507</v>
      </c>
      <c r="G126" s="653" t="s">
        <v>508</v>
      </c>
      <c r="H126" s="683" t="s">
        <v>889</v>
      </c>
      <c r="I126" s="654" t="s">
        <v>657</v>
      </c>
    </row>
    <row r="127" spans="1:9" ht="12.75">
      <c r="A127" s="62"/>
      <c r="B127" s="87" t="s">
        <v>1104</v>
      </c>
      <c r="C127" s="594">
        <f>SUM(C116:C126)</f>
        <v>19828901.98</v>
      </c>
      <c r="D127" s="251"/>
      <c r="E127" s="251"/>
      <c r="F127" s="251"/>
      <c r="G127" s="251"/>
      <c r="H127" s="251"/>
      <c r="I127" s="251"/>
    </row>
    <row r="128" ht="4.5" customHeight="1"/>
  </sheetData>
  <sheetProtection/>
  <autoFilter ref="F1:F128"/>
  <mergeCells count="4">
    <mergeCell ref="A1:G1"/>
    <mergeCell ref="A103:I103"/>
    <mergeCell ref="A115:G115"/>
    <mergeCell ref="A108:I108"/>
  </mergeCells>
  <printOptions horizontalCentered="1"/>
  <pageMargins left="0" right="0" top="0.5905511811023623" bottom="0.1968503937007874" header="0.31496062992125984" footer="0.11811023622047245"/>
  <pageSetup horizontalDpi="600" verticalDpi="600" orientation="landscape" paperSize="9" r:id="rId1"/>
  <headerFooter alignWithMargins="0">
    <oddHeader>&amp;C&amp;"Arial CE,Tučné"&amp;12&amp;UDOTACE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061"/>
  <sheetViews>
    <sheetView zoomScalePageLayoutView="0" workbookViewId="0" topLeftCell="A630">
      <selection activeCell="A640" sqref="A640:F640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5.00390625" style="0" customWidth="1"/>
    <col min="4" max="4" width="3.25390625" style="268" customWidth="1"/>
    <col min="5" max="5" width="5.625" style="0" customWidth="1"/>
    <col min="6" max="6" width="30.25390625" style="0" customWidth="1"/>
    <col min="7" max="7" width="6.125" style="0" hidden="1" customWidth="1"/>
    <col min="8" max="9" width="11.75390625" style="0" hidden="1" customWidth="1"/>
    <col min="10" max="10" width="8.00390625" style="0" bestFit="1" customWidth="1"/>
    <col min="11" max="11" width="8.25390625" style="0" customWidth="1"/>
    <col min="12" max="12" width="7.375" style="0" bestFit="1" customWidth="1"/>
    <col min="13" max="13" width="8.00390625" style="0" customWidth="1"/>
    <col min="14" max="14" width="8.25390625" style="0" customWidth="1"/>
    <col min="15" max="15" width="6.875" style="0" customWidth="1"/>
    <col min="16" max="16" width="5.375" style="503" customWidth="1"/>
  </cols>
  <sheetData>
    <row r="1" spans="6:15" ht="15.75" thickBot="1">
      <c r="F1" s="149" t="s">
        <v>162</v>
      </c>
      <c r="H1" s="3" t="s">
        <v>62</v>
      </c>
      <c r="I1" s="3" t="s">
        <v>63</v>
      </c>
      <c r="J1" s="259" t="s">
        <v>192</v>
      </c>
      <c r="K1" s="392">
        <v>2009</v>
      </c>
      <c r="L1" s="469" t="s">
        <v>470</v>
      </c>
      <c r="M1" s="472" t="s">
        <v>193</v>
      </c>
      <c r="N1" s="392">
        <v>2009</v>
      </c>
      <c r="O1" s="469" t="s">
        <v>470</v>
      </c>
    </row>
    <row r="2" spans="1:15" ht="13.5" thickBot="1">
      <c r="A2" s="156" t="s">
        <v>60</v>
      </c>
      <c r="B2" s="156" t="s">
        <v>189</v>
      </c>
      <c r="C2" s="156" t="s">
        <v>65</v>
      </c>
      <c r="D2" s="771" t="s">
        <v>753</v>
      </c>
      <c r="E2" s="156" t="s">
        <v>140</v>
      </c>
      <c r="F2" s="156" t="s">
        <v>1100</v>
      </c>
      <c r="G2" s="156"/>
      <c r="H2" s="157"/>
      <c r="I2" s="157"/>
      <c r="J2" s="258" t="s">
        <v>190</v>
      </c>
      <c r="K2" s="468" t="s">
        <v>191</v>
      </c>
      <c r="L2" s="157" t="s">
        <v>191</v>
      </c>
      <c r="M2" s="471" t="s">
        <v>190</v>
      </c>
      <c r="N2" s="468" t="s">
        <v>191</v>
      </c>
      <c r="O2" s="157" t="s">
        <v>191</v>
      </c>
    </row>
    <row r="3" spans="1:8" ht="3" customHeight="1" thickBot="1">
      <c r="A3" s="4"/>
      <c r="B3" s="4"/>
      <c r="C3" s="4"/>
      <c r="D3" s="370"/>
      <c r="E3" s="4"/>
      <c r="F3" s="5"/>
      <c r="H3" s="6"/>
    </row>
    <row r="4" spans="1:15" ht="13.5" thickBot="1">
      <c r="A4" s="7">
        <v>1</v>
      </c>
      <c r="B4" s="7"/>
      <c r="C4" s="7"/>
      <c r="D4" s="364"/>
      <c r="E4" s="7"/>
      <c r="F4" s="8" t="s">
        <v>1101</v>
      </c>
      <c r="H4" s="9"/>
      <c r="O4" s="326"/>
    </row>
    <row r="5" ht="3" customHeight="1">
      <c r="O5" s="326"/>
    </row>
    <row r="6" spans="1:15" ht="12.75">
      <c r="A6" s="284">
        <v>1</v>
      </c>
      <c r="B6" s="287">
        <v>5011</v>
      </c>
      <c r="C6" s="287">
        <v>6171</v>
      </c>
      <c r="D6" s="772"/>
      <c r="E6" s="752"/>
      <c r="F6" s="67" t="s">
        <v>67</v>
      </c>
      <c r="H6" s="9"/>
      <c r="I6" s="4"/>
      <c r="J6" s="174"/>
      <c r="K6" s="449"/>
      <c r="M6" s="327">
        <v>35917</v>
      </c>
      <c r="N6" s="176">
        <v>35877.628</v>
      </c>
      <c r="O6" s="518">
        <f>N6/M6</f>
        <v>0.99890380599716</v>
      </c>
    </row>
    <row r="7" spans="1:15" ht="12.75">
      <c r="A7" s="284">
        <v>1</v>
      </c>
      <c r="B7" s="287">
        <v>5011</v>
      </c>
      <c r="C7" s="287">
        <v>6171</v>
      </c>
      <c r="D7" s="772"/>
      <c r="E7" s="752" t="s">
        <v>1040</v>
      </c>
      <c r="F7" s="104" t="s">
        <v>356</v>
      </c>
      <c r="H7" s="9"/>
      <c r="I7" s="4"/>
      <c r="J7" s="174"/>
      <c r="K7" s="170"/>
      <c r="L7" s="82"/>
      <c r="M7" s="327">
        <v>563</v>
      </c>
      <c r="N7" s="176">
        <v>562.694</v>
      </c>
      <c r="O7" s="518">
        <f aca="true" t="shared" si="0" ref="O7:O28">N7/M7</f>
        <v>0.99945648312611</v>
      </c>
    </row>
    <row r="8" spans="1:15" ht="12.75">
      <c r="A8" s="284">
        <v>1</v>
      </c>
      <c r="B8" s="287">
        <v>5011</v>
      </c>
      <c r="C8" s="287">
        <v>6171</v>
      </c>
      <c r="D8" s="772"/>
      <c r="E8" s="752" t="s">
        <v>354</v>
      </c>
      <c r="F8" s="104" t="s">
        <v>355</v>
      </c>
      <c r="H8" s="9"/>
      <c r="I8" s="4"/>
      <c r="J8" s="174"/>
      <c r="K8" s="170"/>
      <c r="L8" s="82"/>
      <c r="M8" s="327">
        <v>1768</v>
      </c>
      <c r="N8" s="176">
        <v>1767.356</v>
      </c>
      <c r="O8" s="518">
        <f t="shared" si="0"/>
        <v>0.9996357466063348</v>
      </c>
    </row>
    <row r="9" spans="1:15" ht="12.75">
      <c r="A9" s="284">
        <v>1</v>
      </c>
      <c r="B9" s="287">
        <v>5011</v>
      </c>
      <c r="C9" s="287">
        <v>6171</v>
      </c>
      <c r="D9" s="772"/>
      <c r="E9" s="752" t="s">
        <v>793</v>
      </c>
      <c r="F9" s="104" t="s">
        <v>794</v>
      </c>
      <c r="H9" s="9"/>
      <c r="I9" s="4"/>
      <c r="J9" s="174"/>
      <c r="K9" s="170"/>
      <c r="L9" s="82"/>
      <c r="M9" s="327">
        <v>55</v>
      </c>
      <c r="N9" s="176">
        <v>55.342</v>
      </c>
      <c r="O9" s="518">
        <f t="shared" si="0"/>
        <v>1.006218181818182</v>
      </c>
    </row>
    <row r="10" spans="1:15" ht="12.75">
      <c r="A10" s="284">
        <v>1</v>
      </c>
      <c r="B10" s="287">
        <v>5021</v>
      </c>
      <c r="C10" s="287">
        <v>6171</v>
      </c>
      <c r="D10" s="772"/>
      <c r="E10" s="752"/>
      <c r="F10" s="67" t="s">
        <v>68</v>
      </c>
      <c r="H10" s="9"/>
      <c r="I10" s="4"/>
      <c r="J10" s="448"/>
      <c r="K10" s="170"/>
      <c r="L10" s="82"/>
      <c r="M10" s="327">
        <v>380</v>
      </c>
      <c r="N10" s="176">
        <v>365.39</v>
      </c>
      <c r="O10" s="518">
        <f t="shared" si="0"/>
        <v>0.9615526315789473</v>
      </c>
    </row>
    <row r="11" spans="1:15" ht="12.75">
      <c r="A11" s="284">
        <v>1</v>
      </c>
      <c r="B11" s="287">
        <v>5024</v>
      </c>
      <c r="C11" s="287">
        <v>6171</v>
      </c>
      <c r="D11" s="772"/>
      <c r="E11" s="752"/>
      <c r="F11" s="67" t="s">
        <v>534</v>
      </c>
      <c r="H11" s="9"/>
      <c r="I11" s="4"/>
      <c r="J11" s="448"/>
      <c r="K11" s="170"/>
      <c r="L11" s="82"/>
      <c r="M11" s="327">
        <v>167</v>
      </c>
      <c r="N11" s="176">
        <v>0</v>
      </c>
      <c r="O11" s="518">
        <f t="shared" si="0"/>
        <v>0</v>
      </c>
    </row>
    <row r="12" spans="1:15" ht="12.75">
      <c r="A12" s="284">
        <v>1</v>
      </c>
      <c r="B12" s="287">
        <v>5031</v>
      </c>
      <c r="C12" s="287">
        <v>6171</v>
      </c>
      <c r="D12" s="772"/>
      <c r="E12" s="752"/>
      <c r="F12" s="67" t="s">
        <v>69</v>
      </c>
      <c r="H12" s="9"/>
      <c r="I12" s="4"/>
      <c r="J12" s="174"/>
      <c r="K12" s="449"/>
      <c r="L12" s="82"/>
      <c r="M12" s="327">
        <v>8735</v>
      </c>
      <c r="N12" s="176">
        <v>8733.37</v>
      </c>
      <c r="O12" s="518">
        <f t="shared" si="0"/>
        <v>0.9998133943903836</v>
      </c>
    </row>
    <row r="13" spans="1:15" ht="12.75">
      <c r="A13" s="284">
        <v>1</v>
      </c>
      <c r="B13" s="287">
        <v>5031</v>
      </c>
      <c r="C13" s="287">
        <v>6171</v>
      </c>
      <c r="D13" s="772"/>
      <c r="E13" s="752" t="s">
        <v>1040</v>
      </c>
      <c r="F13" s="67" t="s">
        <v>290</v>
      </c>
      <c r="H13" s="9"/>
      <c r="I13" s="4"/>
      <c r="J13" s="174"/>
      <c r="K13" s="170"/>
      <c r="L13" s="82"/>
      <c r="M13" s="327">
        <v>142</v>
      </c>
      <c r="N13" s="176">
        <v>146.3</v>
      </c>
      <c r="O13" s="518">
        <f t="shared" si="0"/>
        <v>1.0302816901408451</v>
      </c>
    </row>
    <row r="14" spans="1:15" ht="12.75">
      <c r="A14" s="284">
        <v>1</v>
      </c>
      <c r="B14" s="287">
        <v>5031</v>
      </c>
      <c r="C14" s="287">
        <v>6171</v>
      </c>
      <c r="D14" s="772"/>
      <c r="E14" s="752" t="s">
        <v>354</v>
      </c>
      <c r="F14" s="67" t="s">
        <v>358</v>
      </c>
      <c r="H14" s="9"/>
      <c r="I14" s="4"/>
      <c r="J14" s="174"/>
      <c r="K14" s="170"/>
      <c r="L14" s="82"/>
      <c r="M14" s="327">
        <v>444</v>
      </c>
      <c r="N14" s="176">
        <v>443.3</v>
      </c>
      <c r="O14" s="518">
        <f t="shared" si="0"/>
        <v>0.9984234234234235</v>
      </c>
    </row>
    <row r="15" spans="1:15" ht="12.75">
      <c r="A15" s="284">
        <v>1</v>
      </c>
      <c r="B15" s="287">
        <v>5031</v>
      </c>
      <c r="C15" s="287">
        <v>6171</v>
      </c>
      <c r="D15" s="772"/>
      <c r="E15" s="752" t="s">
        <v>793</v>
      </c>
      <c r="F15" s="67" t="s">
        <v>795</v>
      </c>
      <c r="H15" s="9"/>
      <c r="I15" s="4"/>
      <c r="J15" s="174"/>
      <c r="K15" s="170"/>
      <c r="L15" s="82"/>
      <c r="M15" s="327">
        <v>14</v>
      </c>
      <c r="N15" s="176">
        <v>13.835</v>
      </c>
      <c r="O15" s="518">
        <f t="shared" si="0"/>
        <v>0.9882142857142858</v>
      </c>
    </row>
    <row r="16" spans="1:15" ht="12.75">
      <c r="A16" s="284">
        <v>1</v>
      </c>
      <c r="B16" s="287">
        <v>5032</v>
      </c>
      <c r="C16" s="287">
        <v>6171</v>
      </c>
      <c r="D16" s="772"/>
      <c r="E16" s="752"/>
      <c r="F16" s="67" t="s">
        <v>70</v>
      </c>
      <c r="H16" s="9"/>
      <c r="I16" s="4"/>
      <c r="J16" s="174"/>
      <c r="K16" s="170"/>
      <c r="L16" s="82"/>
      <c r="M16" s="327">
        <v>3258</v>
      </c>
      <c r="N16" s="176">
        <v>3257.911</v>
      </c>
      <c r="O16" s="518">
        <f t="shared" si="0"/>
        <v>0.9999726826273788</v>
      </c>
    </row>
    <row r="17" spans="1:15" ht="12.75">
      <c r="A17" s="284">
        <v>1</v>
      </c>
      <c r="B17" s="287">
        <v>5032</v>
      </c>
      <c r="C17" s="287">
        <v>6171</v>
      </c>
      <c r="D17" s="772"/>
      <c r="E17" s="752" t="s">
        <v>1040</v>
      </c>
      <c r="F17" s="67" t="s">
        <v>291</v>
      </c>
      <c r="H17" s="9"/>
      <c r="I17" s="4"/>
      <c r="J17" s="174"/>
      <c r="K17" s="170"/>
      <c r="L17" s="82"/>
      <c r="M17" s="327">
        <v>50</v>
      </c>
      <c r="N17" s="176">
        <v>50.643</v>
      </c>
      <c r="O17" s="518">
        <f t="shared" si="0"/>
        <v>1.01286</v>
      </c>
    </row>
    <row r="18" spans="1:15" ht="12.75">
      <c r="A18" s="284">
        <v>1</v>
      </c>
      <c r="B18" s="287">
        <v>5032</v>
      </c>
      <c r="C18" s="287">
        <v>6171</v>
      </c>
      <c r="D18" s="772"/>
      <c r="E18" s="752" t="s">
        <v>354</v>
      </c>
      <c r="F18" s="67" t="s">
        <v>357</v>
      </c>
      <c r="H18" s="9"/>
      <c r="I18" s="4"/>
      <c r="J18" s="174"/>
      <c r="K18" s="170"/>
      <c r="L18" s="82"/>
      <c r="M18" s="327">
        <v>159</v>
      </c>
      <c r="N18" s="176">
        <v>159.038</v>
      </c>
      <c r="O18" s="518">
        <f t="shared" si="0"/>
        <v>1.000238993710692</v>
      </c>
    </row>
    <row r="19" spans="1:15" ht="12.75">
      <c r="A19" s="284">
        <v>1</v>
      </c>
      <c r="B19" s="287">
        <v>5032</v>
      </c>
      <c r="C19" s="287">
        <v>6171</v>
      </c>
      <c r="D19" s="772"/>
      <c r="E19" s="752" t="s">
        <v>793</v>
      </c>
      <c r="F19" s="67" t="s">
        <v>357</v>
      </c>
      <c r="H19" s="9"/>
      <c r="I19" s="4"/>
      <c r="J19" s="174"/>
      <c r="K19" s="170"/>
      <c r="L19" s="82"/>
      <c r="M19" s="327">
        <v>5</v>
      </c>
      <c r="N19" s="176">
        <v>4.981</v>
      </c>
      <c r="O19" s="518">
        <f t="shared" si="0"/>
        <v>0.9962</v>
      </c>
    </row>
    <row r="20" spans="1:15" ht="12.75">
      <c r="A20" s="284">
        <v>1</v>
      </c>
      <c r="B20" s="287">
        <v>5424</v>
      </c>
      <c r="C20" s="287">
        <v>6171</v>
      </c>
      <c r="D20" s="772"/>
      <c r="E20" s="752"/>
      <c r="F20" s="104" t="s">
        <v>463</v>
      </c>
      <c r="H20" s="9"/>
      <c r="I20" s="4"/>
      <c r="J20" s="174"/>
      <c r="K20" s="170"/>
      <c r="L20" s="82"/>
      <c r="M20" s="327">
        <v>154</v>
      </c>
      <c r="N20" s="176">
        <v>133.341</v>
      </c>
      <c r="O20" s="518">
        <f t="shared" si="0"/>
        <v>0.8658506493506494</v>
      </c>
    </row>
    <row r="21" spans="1:15" ht="12.75">
      <c r="A21" s="284">
        <v>1</v>
      </c>
      <c r="B21" s="287">
        <v>5424</v>
      </c>
      <c r="C21" s="287">
        <v>6171</v>
      </c>
      <c r="D21" s="772"/>
      <c r="E21" s="752" t="s">
        <v>1040</v>
      </c>
      <c r="F21" s="104" t="s">
        <v>463</v>
      </c>
      <c r="H21" s="9"/>
      <c r="I21" s="4"/>
      <c r="J21" s="174"/>
      <c r="K21" s="170"/>
      <c r="L21" s="82"/>
      <c r="M21" s="327">
        <v>5</v>
      </c>
      <c r="N21" s="176">
        <v>0</v>
      </c>
      <c r="O21" s="518">
        <f t="shared" si="0"/>
        <v>0</v>
      </c>
    </row>
    <row r="22" spans="1:15" ht="12.75">
      <c r="A22" s="286">
        <v>1</v>
      </c>
      <c r="B22" s="105"/>
      <c r="C22" s="105"/>
      <c r="D22" s="773"/>
      <c r="E22" s="766"/>
      <c r="F22" s="65" t="s">
        <v>85</v>
      </c>
      <c r="G22" s="74"/>
      <c r="H22" s="9"/>
      <c r="I22" s="4"/>
      <c r="J22" s="260"/>
      <c r="K22" s="195"/>
      <c r="L22" s="383"/>
      <c r="M22" s="328">
        <f>SUM(M6:M21)</f>
        <v>51816</v>
      </c>
      <c r="N22" s="178">
        <f>SUM(N6:N21)</f>
        <v>51571.129</v>
      </c>
      <c r="O22" s="519">
        <f t="shared" si="0"/>
        <v>0.9952742203180485</v>
      </c>
    </row>
    <row r="23" spans="1:15" ht="3" customHeight="1">
      <c r="A23" s="66"/>
      <c r="B23" s="64"/>
      <c r="C23" s="64"/>
      <c r="D23" s="774"/>
      <c r="E23" s="752"/>
      <c r="F23" s="67"/>
      <c r="H23" s="9"/>
      <c r="I23" s="4"/>
      <c r="J23" s="82"/>
      <c r="K23" s="170"/>
      <c r="L23" s="82"/>
      <c r="M23" s="327"/>
      <c r="N23" s="176"/>
      <c r="O23" s="519"/>
    </row>
    <row r="24" spans="1:15" ht="12.75">
      <c r="A24" s="286">
        <v>2</v>
      </c>
      <c r="B24" s="288">
        <v>5167</v>
      </c>
      <c r="C24" s="288">
        <v>6171</v>
      </c>
      <c r="D24" s="772"/>
      <c r="E24" s="766"/>
      <c r="F24" s="65" t="s">
        <v>986</v>
      </c>
      <c r="G24" s="56"/>
      <c r="H24" s="9"/>
      <c r="I24" s="4"/>
      <c r="J24" s="449"/>
      <c r="K24" s="170"/>
      <c r="L24" s="82"/>
      <c r="M24" s="328">
        <v>365</v>
      </c>
      <c r="N24" s="180">
        <v>355.215</v>
      </c>
      <c r="O24" s="518">
        <f t="shared" si="0"/>
        <v>0.9731917808219177</v>
      </c>
    </row>
    <row r="25" spans="1:15" ht="12.75">
      <c r="A25" s="286">
        <v>3</v>
      </c>
      <c r="B25" s="288">
        <v>5173</v>
      </c>
      <c r="C25" s="288">
        <v>6171</v>
      </c>
      <c r="D25" s="772"/>
      <c r="E25" s="752"/>
      <c r="F25" s="65" t="s">
        <v>443</v>
      </c>
      <c r="G25" s="70"/>
      <c r="H25" s="9"/>
      <c r="I25" s="4"/>
      <c r="J25" s="449"/>
      <c r="K25" s="170"/>
      <c r="L25" s="82"/>
      <c r="M25" s="329">
        <v>195</v>
      </c>
      <c r="N25" s="198">
        <v>192.141</v>
      </c>
      <c r="O25" s="518">
        <f t="shared" si="0"/>
        <v>0.9853384615384615</v>
      </c>
    </row>
    <row r="26" spans="1:15" ht="12.75">
      <c r="A26" s="286">
        <v>6</v>
      </c>
      <c r="B26" s="288">
        <v>5173</v>
      </c>
      <c r="C26" s="288">
        <v>6171</v>
      </c>
      <c r="D26" s="772"/>
      <c r="E26" s="752"/>
      <c r="F26" s="88" t="s">
        <v>444</v>
      </c>
      <c r="G26" s="14"/>
      <c r="H26" s="9"/>
      <c r="I26" s="4"/>
      <c r="J26" s="449"/>
      <c r="K26" s="170"/>
      <c r="L26" s="82"/>
      <c r="M26" s="329">
        <v>94</v>
      </c>
      <c r="N26" s="198">
        <v>72.164</v>
      </c>
      <c r="O26" s="518">
        <f t="shared" si="0"/>
        <v>0.7677021276595745</v>
      </c>
    </row>
    <row r="27" spans="1:15" ht="13.5" thickBot="1">
      <c r="A27" s="286">
        <v>3</v>
      </c>
      <c r="B27" s="473">
        <v>5163</v>
      </c>
      <c r="C27" s="473">
        <v>6171</v>
      </c>
      <c r="D27" s="775"/>
      <c r="E27" s="752"/>
      <c r="F27" s="88" t="s">
        <v>401</v>
      </c>
      <c r="G27" s="14"/>
      <c r="H27" s="9"/>
      <c r="I27" s="4"/>
      <c r="J27" s="449"/>
      <c r="K27" s="170"/>
      <c r="L27" s="82"/>
      <c r="M27" s="329">
        <v>12</v>
      </c>
      <c r="N27" s="198">
        <v>10.396</v>
      </c>
      <c r="O27" s="520">
        <f t="shared" si="0"/>
        <v>0.8663333333333334</v>
      </c>
    </row>
    <row r="28" spans="1:15" ht="13.5" thickBot="1">
      <c r="A28" s="68"/>
      <c r="B28" s="29"/>
      <c r="C28" s="29"/>
      <c r="D28" s="776"/>
      <c r="E28" s="767"/>
      <c r="F28" s="90" t="s">
        <v>335</v>
      </c>
      <c r="G28" s="474"/>
      <c r="H28" s="475"/>
      <c r="I28" s="42"/>
      <c r="J28" s="209"/>
      <c r="K28" s="210"/>
      <c r="L28" s="312"/>
      <c r="M28" s="330">
        <f>SUM(M22+M24+M25+M26+M27)</f>
        <v>52482</v>
      </c>
      <c r="N28" s="313">
        <f>SUM(N22+N24+N25+N26+N27)</f>
        <v>52201.045</v>
      </c>
      <c r="O28" s="521">
        <f t="shared" si="0"/>
        <v>0.99464664075302</v>
      </c>
    </row>
    <row r="29" spans="1:15" ht="3.75" customHeight="1">
      <c r="A29" s="4"/>
      <c r="B29" s="4"/>
      <c r="C29" s="4"/>
      <c r="D29" s="370"/>
      <c r="E29" s="369"/>
      <c r="F29" s="4"/>
      <c r="H29" s="9"/>
      <c r="J29" s="81"/>
      <c r="K29" s="168"/>
      <c r="L29" s="185"/>
      <c r="M29" s="81"/>
      <c r="N29" s="168"/>
      <c r="O29" s="326"/>
    </row>
    <row r="30" spans="1:15" ht="12.75">
      <c r="A30" s="30">
        <v>4</v>
      </c>
      <c r="B30" s="30">
        <v>5139</v>
      </c>
      <c r="C30" s="30">
        <v>6171</v>
      </c>
      <c r="D30" s="171"/>
      <c r="E30" s="171"/>
      <c r="F30" s="11" t="s">
        <v>76</v>
      </c>
      <c r="G30" s="30"/>
      <c r="H30" s="9"/>
      <c r="I30" s="25"/>
      <c r="J30" s="174"/>
      <c r="K30" s="170"/>
      <c r="L30" s="82"/>
      <c r="M30" s="327">
        <v>60</v>
      </c>
      <c r="N30" s="176">
        <v>60.42</v>
      </c>
      <c r="O30" s="518">
        <f>N30/M30</f>
        <v>1.0070000000000001</v>
      </c>
    </row>
    <row r="31" spans="1:15" ht="12.75">
      <c r="A31" s="26">
        <v>4</v>
      </c>
      <c r="B31" s="30">
        <v>5156</v>
      </c>
      <c r="C31" s="30">
        <v>6171</v>
      </c>
      <c r="D31" s="171"/>
      <c r="E31" s="171"/>
      <c r="F31" s="62" t="s">
        <v>1105</v>
      </c>
      <c r="G31" s="11"/>
      <c r="H31" s="9"/>
      <c r="I31" s="25"/>
      <c r="J31" s="174"/>
      <c r="K31" s="170"/>
      <c r="L31" s="82"/>
      <c r="M31" s="327">
        <v>525</v>
      </c>
      <c r="N31" s="176">
        <v>494.046</v>
      </c>
      <c r="O31" s="518">
        <f aca="true" t="shared" si="1" ref="O31:O38">N31/M31</f>
        <v>0.94104</v>
      </c>
    </row>
    <row r="32" spans="1:15" ht="12.75">
      <c r="A32" s="26">
        <v>4</v>
      </c>
      <c r="B32" s="30">
        <v>5156</v>
      </c>
      <c r="C32" s="30">
        <v>6171</v>
      </c>
      <c r="D32" s="171"/>
      <c r="E32" s="171">
        <v>98216</v>
      </c>
      <c r="F32" s="62" t="s">
        <v>983</v>
      </c>
      <c r="G32" s="11"/>
      <c r="H32" s="9"/>
      <c r="I32" s="25"/>
      <c r="J32" s="174"/>
      <c r="K32" s="170"/>
      <c r="L32" s="82"/>
      <c r="M32" s="327">
        <v>35</v>
      </c>
      <c r="N32" s="176">
        <v>35.638</v>
      </c>
      <c r="O32" s="518">
        <f t="shared" si="1"/>
        <v>1.0182285714285715</v>
      </c>
    </row>
    <row r="33" spans="1:15" ht="12.75">
      <c r="A33" s="26">
        <v>4</v>
      </c>
      <c r="B33" s="30">
        <v>5163</v>
      </c>
      <c r="C33" s="30">
        <v>6171</v>
      </c>
      <c r="D33" s="171"/>
      <c r="E33" s="171"/>
      <c r="F33" s="62" t="s">
        <v>359</v>
      </c>
      <c r="G33" s="30"/>
      <c r="H33" s="9"/>
      <c r="I33" s="25"/>
      <c r="J33" s="174"/>
      <c r="K33" s="170"/>
      <c r="L33" s="82"/>
      <c r="M33" s="327">
        <v>6</v>
      </c>
      <c r="N33" s="176">
        <v>5.29</v>
      </c>
      <c r="O33" s="518">
        <f t="shared" si="1"/>
        <v>0.8816666666666667</v>
      </c>
    </row>
    <row r="34" spans="1:15" ht="12.75">
      <c r="A34" s="30">
        <v>4</v>
      </c>
      <c r="B34" s="30">
        <v>5169</v>
      </c>
      <c r="C34" s="30">
        <v>6171</v>
      </c>
      <c r="D34" s="171"/>
      <c r="E34" s="171"/>
      <c r="F34" s="11" t="s">
        <v>79</v>
      </c>
      <c r="G34" s="30"/>
      <c r="H34" s="9"/>
      <c r="I34" s="25"/>
      <c r="J34" s="174"/>
      <c r="K34" s="170"/>
      <c r="L34" s="82"/>
      <c r="M34" s="327">
        <v>50</v>
      </c>
      <c r="N34" s="176">
        <v>32.55</v>
      </c>
      <c r="O34" s="518">
        <f t="shared" si="1"/>
        <v>0.6509999999999999</v>
      </c>
    </row>
    <row r="35" spans="1:15" ht="12.75">
      <c r="A35" s="30">
        <v>4</v>
      </c>
      <c r="B35" s="30">
        <v>5171</v>
      </c>
      <c r="C35" s="30">
        <v>6171</v>
      </c>
      <c r="D35" s="171"/>
      <c r="E35" s="171"/>
      <c r="F35" s="11" t="s">
        <v>87</v>
      </c>
      <c r="G35" s="30"/>
      <c r="H35" s="9"/>
      <c r="I35" s="25"/>
      <c r="J35" s="174"/>
      <c r="K35" s="170"/>
      <c r="L35" s="82"/>
      <c r="M35" s="327">
        <v>210</v>
      </c>
      <c r="N35" s="176">
        <v>201.34</v>
      </c>
      <c r="O35" s="518">
        <f t="shared" si="1"/>
        <v>0.9587619047619048</v>
      </c>
    </row>
    <row r="36" spans="1:15" ht="12.75">
      <c r="A36" s="30">
        <v>4</v>
      </c>
      <c r="B36" s="30">
        <v>5179</v>
      </c>
      <c r="C36" s="30">
        <v>6171</v>
      </c>
      <c r="D36" s="171"/>
      <c r="E36" s="171"/>
      <c r="F36" s="11" t="s">
        <v>287</v>
      </c>
      <c r="G36" s="30"/>
      <c r="H36" s="9"/>
      <c r="I36" s="25"/>
      <c r="J36" s="174"/>
      <c r="K36" s="170"/>
      <c r="L36" s="82"/>
      <c r="M36" s="327">
        <v>12</v>
      </c>
      <c r="N36" s="176">
        <v>5.32</v>
      </c>
      <c r="O36" s="518">
        <f t="shared" si="1"/>
        <v>0.44333333333333336</v>
      </c>
    </row>
    <row r="37" spans="1:15" ht="12.75">
      <c r="A37" s="30">
        <v>4</v>
      </c>
      <c r="B37" s="30">
        <v>5362</v>
      </c>
      <c r="C37" s="30">
        <v>6171</v>
      </c>
      <c r="D37" s="171"/>
      <c r="E37" s="171"/>
      <c r="F37" s="11" t="s">
        <v>350</v>
      </c>
      <c r="G37" s="30"/>
      <c r="H37" s="9"/>
      <c r="I37" s="25"/>
      <c r="J37" s="174"/>
      <c r="K37" s="170"/>
      <c r="L37" s="82"/>
      <c r="M37" s="327">
        <v>12</v>
      </c>
      <c r="N37" s="205">
        <v>13.2</v>
      </c>
      <c r="O37" s="518">
        <f t="shared" si="1"/>
        <v>1.0999999999999999</v>
      </c>
    </row>
    <row r="38" spans="1:15" ht="12.75" customHeight="1">
      <c r="A38" s="135">
        <v>4</v>
      </c>
      <c r="B38" s="135"/>
      <c r="C38" s="135"/>
      <c r="D38" s="753"/>
      <c r="E38" s="753"/>
      <c r="F38" s="203" t="s">
        <v>1071</v>
      </c>
      <c r="G38" s="135"/>
      <c r="H38" s="9"/>
      <c r="I38" s="52"/>
      <c r="J38" s="174"/>
      <c r="K38" s="170"/>
      <c r="L38" s="82"/>
      <c r="M38" s="328">
        <f>SUM(M30:M37)</f>
        <v>910</v>
      </c>
      <c r="N38" s="180">
        <f>SUM(N30:N37)</f>
        <v>847.8040000000001</v>
      </c>
      <c r="O38" s="519">
        <f t="shared" si="1"/>
        <v>0.9316527472527474</v>
      </c>
    </row>
    <row r="39" spans="1:15" ht="12.75" customHeight="1" thickBot="1">
      <c r="A39" s="87">
        <v>5</v>
      </c>
      <c r="B39" s="26">
        <v>2322</v>
      </c>
      <c r="C39" s="26">
        <v>6171</v>
      </c>
      <c r="D39" s="171"/>
      <c r="E39" s="241"/>
      <c r="F39" s="203" t="s">
        <v>1049</v>
      </c>
      <c r="G39" s="135"/>
      <c r="H39" s="9"/>
      <c r="I39" s="52"/>
      <c r="J39" s="150">
        <v>0</v>
      </c>
      <c r="K39" s="178">
        <v>5</v>
      </c>
      <c r="L39" s="177"/>
      <c r="M39" s="341"/>
      <c r="N39" s="197"/>
      <c r="O39" s="336"/>
    </row>
    <row r="40" spans="1:15" ht="13.5" thickBot="1">
      <c r="A40" s="5"/>
      <c r="B40" s="5"/>
      <c r="C40" s="5"/>
      <c r="D40" s="369"/>
      <c r="E40" s="369"/>
      <c r="F40" s="39" t="s">
        <v>333</v>
      </c>
      <c r="G40" s="42"/>
      <c r="H40" s="38"/>
      <c r="I40" s="53"/>
      <c r="J40" s="330">
        <f>SUM(J39:J39)</f>
        <v>0</v>
      </c>
      <c r="K40" s="181">
        <f>SUM(K39:K39)</f>
        <v>5</v>
      </c>
      <c r="L40" s="330">
        <v>0</v>
      </c>
      <c r="M40" s="396">
        <f>SUM(M38)</f>
        <v>910</v>
      </c>
      <c r="N40" s="182">
        <f>SUM(N38)</f>
        <v>847.8040000000001</v>
      </c>
      <c r="O40" s="522">
        <f>N40/M40</f>
        <v>0.9316527472527474</v>
      </c>
    </row>
    <row r="41" spans="1:15" ht="3" customHeight="1">
      <c r="A41" s="5"/>
      <c r="B41" s="5"/>
      <c r="C41" s="5"/>
      <c r="D41" s="369"/>
      <c r="E41" s="369"/>
      <c r="F41" s="4"/>
      <c r="H41" s="4"/>
      <c r="J41" s="81"/>
      <c r="K41" s="168"/>
      <c r="L41" s="185"/>
      <c r="M41" s="185"/>
      <c r="N41" s="168"/>
      <c r="O41" s="326"/>
    </row>
    <row r="42" spans="1:15" ht="12.75">
      <c r="A42" s="75">
        <v>15</v>
      </c>
      <c r="B42" s="30">
        <v>5175</v>
      </c>
      <c r="C42" s="30">
        <v>6171</v>
      </c>
      <c r="D42" s="171"/>
      <c r="E42" s="171"/>
      <c r="F42" s="70" t="s">
        <v>1106</v>
      </c>
      <c r="H42" s="4"/>
      <c r="I42" s="25"/>
      <c r="J42" s="174"/>
      <c r="K42" s="170"/>
      <c r="L42" s="82"/>
      <c r="M42" s="328">
        <v>55</v>
      </c>
      <c r="N42" s="178">
        <v>50.154</v>
      </c>
      <c r="O42" s="519">
        <f>N42/M42</f>
        <v>0.9118909090909092</v>
      </c>
    </row>
    <row r="43" spans="1:15" ht="12.75">
      <c r="A43" s="75">
        <v>15</v>
      </c>
      <c r="B43" s="30">
        <v>5194</v>
      </c>
      <c r="C43" s="30">
        <v>6171</v>
      </c>
      <c r="D43" s="171"/>
      <c r="E43" s="171"/>
      <c r="F43" s="71" t="s">
        <v>213</v>
      </c>
      <c r="H43" s="4"/>
      <c r="I43" s="52"/>
      <c r="J43" s="174"/>
      <c r="K43" s="170"/>
      <c r="L43" s="82"/>
      <c r="M43" s="328">
        <v>5</v>
      </c>
      <c r="N43" s="178">
        <v>3.23</v>
      </c>
      <c r="O43" s="519">
        <f aca="true" t="shared" si="2" ref="O43:O50">N43/M43</f>
        <v>0.646</v>
      </c>
    </row>
    <row r="44" spans="1:15" ht="12.75">
      <c r="A44" s="75">
        <v>16</v>
      </c>
      <c r="B44" s="30">
        <v>5169</v>
      </c>
      <c r="C44" s="30">
        <v>6171</v>
      </c>
      <c r="D44" s="171"/>
      <c r="E44" s="171"/>
      <c r="F44" s="70" t="s">
        <v>1107</v>
      </c>
      <c r="H44" s="4"/>
      <c r="I44" s="52"/>
      <c r="J44" s="174"/>
      <c r="K44" s="170"/>
      <c r="L44" s="82"/>
      <c r="M44" s="328">
        <v>31</v>
      </c>
      <c r="N44" s="180">
        <v>30.5</v>
      </c>
      <c r="O44" s="519">
        <f t="shared" si="2"/>
        <v>0.9838709677419355</v>
      </c>
    </row>
    <row r="45" spans="1:15" ht="12.75">
      <c r="A45" s="75">
        <v>14</v>
      </c>
      <c r="B45" s="30">
        <v>2329</v>
      </c>
      <c r="C45" s="30">
        <v>6171</v>
      </c>
      <c r="D45" s="171"/>
      <c r="E45" s="171"/>
      <c r="F45" s="70" t="s">
        <v>723</v>
      </c>
      <c r="H45" s="4"/>
      <c r="I45" s="52"/>
      <c r="J45" s="150">
        <v>42</v>
      </c>
      <c r="K45" s="178">
        <v>42</v>
      </c>
      <c r="L45" s="519">
        <f>K45/J45</f>
        <v>1</v>
      </c>
      <c r="M45" s="341"/>
      <c r="N45" s="197"/>
      <c r="O45" s="660"/>
    </row>
    <row r="46" spans="1:15" ht="12.75">
      <c r="A46" s="75">
        <v>14</v>
      </c>
      <c r="B46" s="30">
        <v>5169</v>
      </c>
      <c r="C46" s="30">
        <v>6171</v>
      </c>
      <c r="D46" s="171"/>
      <c r="E46" s="171"/>
      <c r="F46" s="150" t="s">
        <v>634</v>
      </c>
      <c r="H46" s="4"/>
      <c r="I46" s="52"/>
      <c r="J46" s="174"/>
      <c r="K46" s="170"/>
      <c r="L46" s="82"/>
      <c r="M46" s="328">
        <v>71</v>
      </c>
      <c r="N46" s="180">
        <v>70.8</v>
      </c>
      <c r="O46" s="519">
        <f t="shared" si="2"/>
        <v>0.9971830985915493</v>
      </c>
    </row>
    <row r="47" spans="1:15" ht="12.75">
      <c r="A47" s="75">
        <v>14</v>
      </c>
      <c r="B47" s="30">
        <v>5139</v>
      </c>
      <c r="C47" s="30">
        <v>6171</v>
      </c>
      <c r="D47" s="171"/>
      <c r="E47" s="171"/>
      <c r="F47" s="150" t="s">
        <v>609</v>
      </c>
      <c r="H47" s="4"/>
      <c r="I47" s="52"/>
      <c r="J47" s="174"/>
      <c r="K47" s="170"/>
      <c r="L47" s="82"/>
      <c r="M47" s="328">
        <v>144</v>
      </c>
      <c r="N47" s="180">
        <v>144.14</v>
      </c>
      <c r="O47" s="519">
        <f t="shared" si="2"/>
        <v>1.0009722222222222</v>
      </c>
    </row>
    <row r="48" spans="1:15" ht="12.75">
      <c r="A48" s="75">
        <v>14</v>
      </c>
      <c r="B48" s="30">
        <v>5175</v>
      </c>
      <c r="C48" s="30">
        <v>6171</v>
      </c>
      <c r="D48" s="171"/>
      <c r="E48" s="171"/>
      <c r="F48" s="150" t="s">
        <v>704</v>
      </c>
      <c r="H48" s="4"/>
      <c r="I48" s="52"/>
      <c r="J48" s="174"/>
      <c r="K48" s="170"/>
      <c r="L48" s="82"/>
      <c r="M48" s="328">
        <v>72</v>
      </c>
      <c r="N48" s="180">
        <v>72.2</v>
      </c>
      <c r="O48" s="519">
        <f t="shared" si="2"/>
        <v>1.0027777777777778</v>
      </c>
    </row>
    <row r="49" spans="1:15" ht="13.5" thickBot="1">
      <c r="A49" s="87">
        <v>19</v>
      </c>
      <c r="B49" s="30">
        <v>5038</v>
      </c>
      <c r="C49" s="30">
        <v>6171</v>
      </c>
      <c r="D49" s="171"/>
      <c r="E49" s="171"/>
      <c r="F49" s="151" t="s">
        <v>1001</v>
      </c>
      <c r="H49" s="10"/>
      <c r="I49" s="52"/>
      <c r="J49" s="174"/>
      <c r="K49" s="170"/>
      <c r="L49" s="82"/>
      <c r="M49" s="328">
        <v>195</v>
      </c>
      <c r="N49" s="178">
        <v>196.892</v>
      </c>
      <c r="O49" s="519">
        <f t="shared" si="2"/>
        <v>1.009702564102564</v>
      </c>
    </row>
    <row r="50" spans="1:15" ht="13.5" thickBot="1">
      <c r="A50" s="5"/>
      <c r="B50" s="5"/>
      <c r="C50" s="5"/>
      <c r="D50" s="369"/>
      <c r="E50" s="369"/>
      <c r="F50" s="39" t="s">
        <v>334</v>
      </c>
      <c r="G50" s="1"/>
      <c r="H50" s="15"/>
      <c r="I50" s="425"/>
      <c r="J50" s="183"/>
      <c r="K50" s="184"/>
      <c r="L50" s="110"/>
      <c r="M50" s="330">
        <f>SUM(M42:M49)</f>
        <v>573</v>
      </c>
      <c r="N50" s="187">
        <f>SUM(N42:N49)</f>
        <v>567.9159999999999</v>
      </c>
      <c r="O50" s="521">
        <f t="shared" si="2"/>
        <v>0.9911273996509598</v>
      </c>
    </row>
    <row r="51" spans="1:16" ht="3" customHeight="1" thickBot="1">
      <c r="A51" s="5"/>
      <c r="B51" s="5"/>
      <c r="C51" s="5"/>
      <c r="D51" s="369"/>
      <c r="E51" s="369"/>
      <c r="F51" s="4"/>
      <c r="H51" s="4"/>
      <c r="J51" s="81"/>
      <c r="K51" s="168"/>
      <c r="L51" s="82"/>
      <c r="M51" s="341"/>
      <c r="N51" s="170"/>
      <c r="O51" s="341"/>
      <c r="P51" s="369"/>
    </row>
    <row r="52" spans="1:15" ht="13.5" thickBot="1">
      <c r="A52" s="6"/>
      <c r="B52" s="6"/>
      <c r="C52" s="6"/>
      <c r="D52" s="754"/>
      <c r="E52" s="754"/>
      <c r="F52" s="24" t="s">
        <v>326</v>
      </c>
      <c r="G52" s="91"/>
      <c r="H52" s="92"/>
      <c r="I52" s="93" t="e">
        <f>SUM(#REF!+#REF!+I50)</f>
        <v>#REF!</v>
      </c>
      <c r="J52" s="188">
        <f>SUM(J40+J45)</f>
        <v>42</v>
      </c>
      <c r="K52" s="189">
        <f>SUM(K40+K45)</f>
        <v>47</v>
      </c>
      <c r="L52" s="536">
        <f>K52/J52</f>
        <v>1.119047619047619</v>
      </c>
      <c r="M52" s="335">
        <f>SUM(M50+M40+M28)</f>
        <v>53965</v>
      </c>
      <c r="N52" s="190">
        <f>SUM(N50+N40+N28)</f>
        <v>53616.765</v>
      </c>
      <c r="O52" s="524">
        <f>N52/M52</f>
        <v>0.9935470212174558</v>
      </c>
    </row>
    <row r="53" spans="1:15" ht="4.5" customHeight="1" thickBot="1">
      <c r="A53" s="6"/>
      <c r="B53" s="5"/>
      <c r="C53" s="5"/>
      <c r="D53" s="369"/>
      <c r="E53" s="369"/>
      <c r="F53" s="14"/>
      <c r="G53" s="4"/>
      <c r="H53" s="4"/>
      <c r="I53" s="4"/>
      <c r="J53" s="174"/>
      <c r="K53" s="170"/>
      <c r="L53" s="82"/>
      <c r="M53" s="81"/>
      <c r="N53" s="168"/>
      <c r="O53" s="326"/>
    </row>
    <row r="54" spans="1:15" ht="13.5" thickBot="1">
      <c r="A54" s="7">
        <v>2</v>
      </c>
      <c r="B54" s="7"/>
      <c r="C54" s="7"/>
      <c r="D54" s="364"/>
      <c r="E54" s="364"/>
      <c r="F54" s="8" t="s">
        <v>1108</v>
      </c>
      <c r="H54" s="10"/>
      <c r="J54" s="81"/>
      <c r="K54" s="168"/>
      <c r="L54" s="185"/>
      <c r="M54" s="81"/>
      <c r="N54" s="168"/>
      <c r="O54" s="326"/>
    </row>
    <row r="55" spans="1:15" ht="3" customHeight="1">
      <c r="A55" s="31"/>
      <c r="B55" s="31"/>
      <c r="C55" s="31"/>
      <c r="D55" s="503"/>
      <c r="E55" s="503"/>
      <c r="J55" s="81"/>
      <c r="K55" s="168"/>
      <c r="L55" s="185"/>
      <c r="M55" s="81"/>
      <c r="N55" s="168"/>
      <c r="O55" s="326"/>
    </row>
    <row r="56" spans="1:15" ht="12.75">
      <c r="A56" s="30">
        <v>38</v>
      </c>
      <c r="B56" s="30">
        <v>5169</v>
      </c>
      <c r="C56" s="30">
        <v>3313</v>
      </c>
      <c r="D56" s="171"/>
      <c r="E56" s="171"/>
      <c r="F56" s="11" t="s">
        <v>459</v>
      </c>
      <c r="G56" s="11"/>
      <c r="H56" s="9"/>
      <c r="I56" s="25"/>
      <c r="J56" s="174"/>
      <c r="K56" s="170"/>
      <c r="L56" s="82"/>
      <c r="M56" s="355">
        <v>62</v>
      </c>
      <c r="N56" s="176">
        <v>61.953</v>
      </c>
      <c r="O56" s="525">
        <f>M56/N56</f>
        <v>1.0007586396139008</v>
      </c>
    </row>
    <row r="57" spans="1:15" ht="12.75">
      <c r="A57" s="30">
        <v>38</v>
      </c>
      <c r="B57" s="30">
        <v>5212</v>
      </c>
      <c r="C57" s="30">
        <v>3313</v>
      </c>
      <c r="D57" s="171"/>
      <c r="E57" s="171"/>
      <c r="F57" s="11" t="s">
        <v>610</v>
      </c>
      <c r="G57" s="11"/>
      <c r="H57" s="9"/>
      <c r="I57" s="25"/>
      <c r="J57" s="174"/>
      <c r="K57" s="170"/>
      <c r="L57" s="82"/>
      <c r="M57" s="355">
        <v>2047</v>
      </c>
      <c r="N57" s="176">
        <v>2046.198</v>
      </c>
      <c r="O57" s="525">
        <f aca="true" t="shared" si="3" ref="O57:O93">N57/M57</f>
        <v>0.999608207132389</v>
      </c>
    </row>
    <row r="58" spans="1:15" ht="12.75">
      <c r="A58" s="87">
        <v>38</v>
      </c>
      <c r="B58" s="87"/>
      <c r="C58" s="87"/>
      <c r="D58" s="241"/>
      <c r="E58" s="241"/>
      <c r="F58" s="70" t="s">
        <v>197</v>
      </c>
      <c r="G58" s="11"/>
      <c r="H58" s="9"/>
      <c r="I58" s="25"/>
      <c r="J58" s="174"/>
      <c r="K58" s="170"/>
      <c r="L58" s="82"/>
      <c r="M58" s="328">
        <f>SUM(M56:M57)</f>
        <v>2109</v>
      </c>
      <c r="N58" s="178">
        <f>SUM(N56:N57)</f>
        <v>2108.1510000000003</v>
      </c>
      <c r="O58" s="526">
        <f t="shared" si="3"/>
        <v>0.9995974395448081</v>
      </c>
    </row>
    <row r="59" spans="1:15" ht="2.25" customHeight="1">
      <c r="A59" s="87"/>
      <c r="B59" s="87"/>
      <c r="C59" s="87"/>
      <c r="D59" s="241"/>
      <c r="E59" s="241"/>
      <c r="F59" s="70"/>
      <c r="G59" s="11"/>
      <c r="H59" s="9"/>
      <c r="I59" s="25"/>
      <c r="J59" s="174"/>
      <c r="K59" s="170"/>
      <c r="L59" s="82"/>
      <c r="M59" s="328"/>
      <c r="N59" s="178"/>
      <c r="O59" s="526"/>
    </row>
    <row r="60" spans="1:15" ht="12.75">
      <c r="A60" s="87">
        <v>39</v>
      </c>
      <c r="B60" s="30">
        <v>5221</v>
      </c>
      <c r="C60" s="26">
        <v>3311</v>
      </c>
      <c r="D60" s="171"/>
      <c r="E60" s="171"/>
      <c r="F60" s="151" t="s">
        <v>384</v>
      </c>
      <c r="G60" s="11"/>
      <c r="H60" s="9"/>
      <c r="I60" s="117"/>
      <c r="J60" s="448"/>
      <c r="K60" s="170"/>
      <c r="L60" s="383"/>
      <c r="M60" s="328">
        <v>7231</v>
      </c>
      <c r="N60" s="180">
        <v>7202.871</v>
      </c>
      <c r="O60" s="526">
        <f t="shared" si="3"/>
        <v>0.9961099432996819</v>
      </c>
    </row>
    <row r="61" spans="1:15" ht="2.25" customHeight="1">
      <c r="A61" s="87"/>
      <c r="B61" s="30"/>
      <c r="C61" s="26"/>
      <c r="D61" s="171"/>
      <c r="E61" s="171"/>
      <c r="F61" s="151"/>
      <c r="G61" s="11"/>
      <c r="H61" s="9"/>
      <c r="I61" s="117"/>
      <c r="J61" s="174"/>
      <c r="K61" s="170"/>
      <c r="L61" s="82"/>
      <c r="M61" s="328"/>
      <c r="N61" s="180"/>
      <c r="O61" s="526"/>
    </row>
    <row r="62" spans="1:15" ht="12.75">
      <c r="A62" s="26">
        <v>40</v>
      </c>
      <c r="B62" s="26">
        <v>5331</v>
      </c>
      <c r="C62" s="26">
        <v>3314</v>
      </c>
      <c r="D62" s="171"/>
      <c r="E62" s="171"/>
      <c r="F62" s="152" t="s">
        <v>970</v>
      </c>
      <c r="G62" s="276"/>
      <c r="H62" s="412"/>
      <c r="I62" s="413"/>
      <c r="J62" s="183"/>
      <c r="K62" s="184"/>
      <c r="L62" s="110"/>
      <c r="M62" s="355">
        <v>4425</v>
      </c>
      <c r="N62" s="179">
        <v>4425</v>
      </c>
      <c r="O62" s="525">
        <f t="shared" si="3"/>
        <v>1</v>
      </c>
    </row>
    <row r="63" spans="1:15" ht="12.75">
      <c r="A63" s="26">
        <v>40</v>
      </c>
      <c r="B63" s="26">
        <v>4116</v>
      </c>
      <c r="C63" s="26"/>
      <c r="D63" s="171"/>
      <c r="E63" s="171">
        <v>34070</v>
      </c>
      <c r="F63" s="152" t="s">
        <v>724</v>
      </c>
      <c r="G63" s="276"/>
      <c r="H63" s="277"/>
      <c r="I63" s="413"/>
      <c r="J63" s="104">
        <v>5</v>
      </c>
      <c r="K63" s="179">
        <v>5</v>
      </c>
      <c r="L63" s="539">
        <f>K63/J63</f>
        <v>1</v>
      </c>
      <c r="M63" s="687"/>
      <c r="N63" s="184"/>
      <c r="O63" s="694"/>
    </row>
    <row r="64" spans="1:15" ht="12.75">
      <c r="A64" s="26">
        <v>40</v>
      </c>
      <c r="B64" s="26">
        <v>4122</v>
      </c>
      <c r="C64" s="26"/>
      <c r="D64" s="171"/>
      <c r="E64" s="171">
        <v>744</v>
      </c>
      <c r="F64" s="152" t="s">
        <v>601</v>
      </c>
      <c r="G64" s="276"/>
      <c r="H64" s="277"/>
      <c r="I64" s="413"/>
      <c r="J64" s="355">
        <v>1202</v>
      </c>
      <c r="K64" s="179">
        <v>1202</v>
      </c>
      <c r="L64" s="539">
        <f>K64/J64</f>
        <v>1</v>
      </c>
      <c r="M64" s="687"/>
      <c r="N64" s="184"/>
      <c r="O64" s="694"/>
    </row>
    <row r="65" spans="1:15" ht="12.75">
      <c r="A65" s="26">
        <v>40</v>
      </c>
      <c r="B65" s="26">
        <v>4116</v>
      </c>
      <c r="C65" s="26"/>
      <c r="D65" s="171"/>
      <c r="E65" s="171">
        <v>34053</v>
      </c>
      <c r="F65" s="152" t="s">
        <v>796</v>
      </c>
      <c r="G65" s="276"/>
      <c r="H65" s="277"/>
      <c r="I65" s="413"/>
      <c r="J65" s="104">
        <v>103</v>
      </c>
      <c r="K65" s="179">
        <v>103</v>
      </c>
      <c r="L65" s="539">
        <f>K65/J65</f>
        <v>1</v>
      </c>
      <c r="M65" s="687"/>
      <c r="N65" s="184"/>
      <c r="O65" s="694"/>
    </row>
    <row r="66" spans="1:15" ht="12.75">
      <c r="A66" s="26">
        <v>40</v>
      </c>
      <c r="B66" s="26">
        <v>5331</v>
      </c>
      <c r="C66" s="26">
        <v>3314</v>
      </c>
      <c r="D66" s="171"/>
      <c r="E66" s="171">
        <v>744</v>
      </c>
      <c r="F66" s="152" t="s">
        <v>633</v>
      </c>
      <c r="G66" s="276"/>
      <c r="H66" s="277"/>
      <c r="I66" s="413"/>
      <c r="J66" s="183"/>
      <c r="K66" s="184"/>
      <c r="L66" s="693"/>
      <c r="M66" s="355">
        <v>1202</v>
      </c>
      <c r="N66" s="179">
        <v>1202</v>
      </c>
      <c r="O66" s="525">
        <f>N66/M66</f>
        <v>1</v>
      </c>
    </row>
    <row r="67" spans="1:15" ht="12.75">
      <c r="A67" s="26">
        <v>40</v>
      </c>
      <c r="B67" s="26">
        <v>5331</v>
      </c>
      <c r="C67" s="26">
        <v>3314</v>
      </c>
      <c r="D67" s="171"/>
      <c r="E67" s="171">
        <v>34070</v>
      </c>
      <c r="F67" s="152" t="s">
        <v>633</v>
      </c>
      <c r="G67" s="276"/>
      <c r="H67" s="277"/>
      <c r="I67" s="413"/>
      <c r="J67" s="183"/>
      <c r="K67" s="184"/>
      <c r="L67" s="693"/>
      <c r="M67" s="355">
        <v>5</v>
      </c>
      <c r="N67" s="179">
        <v>5</v>
      </c>
      <c r="O67" s="525">
        <f>N67/M67</f>
        <v>1</v>
      </c>
    </row>
    <row r="68" spans="1:15" ht="12.75">
      <c r="A68" s="26">
        <v>40</v>
      </c>
      <c r="B68" s="26">
        <v>5331</v>
      </c>
      <c r="C68" s="26">
        <v>3314</v>
      </c>
      <c r="D68" s="171"/>
      <c r="E68" s="171">
        <v>34053</v>
      </c>
      <c r="F68" s="152" t="s">
        <v>633</v>
      </c>
      <c r="G68" s="276"/>
      <c r="H68" s="277"/>
      <c r="I68" s="413"/>
      <c r="J68" s="183"/>
      <c r="K68" s="184"/>
      <c r="L68" s="693"/>
      <c r="M68" s="355">
        <v>103</v>
      </c>
      <c r="N68" s="179">
        <v>103</v>
      </c>
      <c r="O68" s="525">
        <f>N68/M68</f>
        <v>1</v>
      </c>
    </row>
    <row r="69" spans="1:15" ht="12.75">
      <c r="A69" s="87">
        <v>40</v>
      </c>
      <c r="B69" s="30"/>
      <c r="C69" s="30"/>
      <c r="D69" s="171"/>
      <c r="E69" s="171"/>
      <c r="F69" s="70" t="s">
        <v>315</v>
      </c>
      <c r="G69" s="11"/>
      <c r="H69" s="9"/>
      <c r="I69" s="100"/>
      <c r="J69" s="186">
        <f>SUM(J63:J66)</f>
        <v>1310</v>
      </c>
      <c r="K69" s="180">
        <f>SUM(K63:K66)</f>
        <v>1310</v>
      </c>
      <c r="L69" s="532">
        <f>K69/J69</f>
        <v>1</v>
      </c>
      <c r="M69" s="328">
        <f>SUM(M62:M68)</f>
        <v>5735</v>
      </c>
      <c r="N69" s="180">
        <f>SUM(N62:N68)</f>
        <v>5735</v>
      </c>
      <c r="O69" s="526">
        <f t="shared" si="3"/>
        <v>1</v>
      </c>
    </row>
    <row r="70" spans="1:15" ht="3.75" customHeight="1">
      <c r="A70" s="87"/>
      <c r="B70" s="30"/>
      <c r="C70" s="30"/>
      <c r="D70" s="171"/>
      <c r="E70" s="171"/>
      <c r="F70" s="70"/>
      <c r="G70" s="11"/>
      <c r="H70" s="9"/>
      <c r="I70" s="100"/>
      <c r="J70" s="102"/>
      <c r="K70" s="180"/>
      <c r="L70" s="186"/>
      <c r="M70" s="327"/>
      <c r="N70" s="179"/>
      <c r="O70" s="526"/>
    </row>
    <row r="71" spans="1:15" ht="12.75">
      <c r="A71" s="26">
        <v>41</v>
      </c>
      <c r="B71" s="478">
        <v>5212</v>
      </c>
      <c r="C71" s="30">
        <v>3312</v>
      </c>
      <c r="D71" s="171"/>
      <c r="E71" s="171"/>
      <c r="F71" s="152" t="s">
        <v>548</v>
      </c>
      <c r="G71" s="70"/>
      <c r="H71" s="9"/>
      <c r="I71" s="25"/>
      <c r="J71" s="174"/>
      <c r="K71" s="170"/>
      <c r="L71" s="82"/>
      <c r="M71" s="327">
        <v>10</v>
      </c>
      <c r="N71" s="176">
        <v>10</v>
      </c>
      <c r="O71" s="525">
        <f t="shared" si="3"/>
        <v>1</v>
      </c>
    </row>
    <row r="72" spans="1:15" ht="12.75">
      <c r="A72" s="26">
        <v>41</v>
      </c>
      <c r="B72" s="478">
        <v>5212</v>
      </c>
      <c r="C72" s="30">
        <v>3317</v>
      </c>
      <c r="D72" s="171"/>
      <c r="E72" s="171"/>
      <c r="F72" s="152" t="s">
        <v>549</v>
      </c>
      <c r="G72" s="70"/>
      <c r="H72" s="9"/>
      <c r="I72" s="25"/>
      <c r="J72" s="174"/>
      <c r="K72" s="170"/>
      <c r="L72" s="82"/>
      <c r="M72" s="327">
        <v>300</v>
      </c>
      <c r="N72" s="176">
        <v>300</v>
      </c>
      <c r="O72" s="525">
        <f t="shared" si="3"/>
        <v>1</v>
      </c>
    </row>
    <row r="73" spans="1:15" ht="12.75">
      <c r="A73" s="26">
        <v>41</v>
      </c>
      <c r="B73" s="478">
        <v>5213</v>
      </c>
      <c r="C73" s="30">
        <v>3312</v>
      </c>
      <c r="D73" s="171"/>
      <c r="E73" s="171"/>
      <c r="F73" s="152" t="s">
        <v>550</v>
      </c>
      <c r="G73" s="70"/>
      <c r="H73" s="9"/>
      <c r="I73" s="25"/>
      <c r="J73" s="174"/>
      <c r="K73" s="170"/>
      <c r="L73" s="82"/>
      <c r="M73" s="327">
        <v>500</v>
      </c>
      <c r="N73" s="176">
        <v>500</v>
      </c>
      <c r="O73" s="525">
        <f t="shared" si="3"/>
        <v>1</v>
      </c>
    </row>
    <row r="74" spans="1:15" ht="12.75">
      <c r="A74" s="26">
        <v>41</v>
      </c>
      <c r="B74" s="478">
        <v>5221</v>
      </c>
      <c r="C74" s="30">
        <v>3313</v>
      </c>
      <c r="D74" s="171"/>
      <c r="E74" s="171"/>
      <c r="F74" s="152" t="s">
        <v>551</v>
      </c>
      <c r="G74" s="70"/>
      <c r="H74" s="9"/>
      <c r="I74" s="25"/>
      <c r="J74" s="174"/>
      <c r="K74" s="170"/>
      <c r="L74" s="82"/>
      <c r="M74" s="327">
        <v>10</v>
      </c>
      <c r="N74" s="176">
        <v>10</v>
      </c>
      <c r="O74" s="525">
        <f t="shared" si="3"/>
        <v>1</v>
      </c>
    </row>
    <row r="75" spans="1:15" ht="12.75">
      <c r="A75" s="26">
        <v>41</v>
      </c>
      <c r="B75" s="478">
        <v>5221</v>
      </c>
      <c r="C75" s="30">
        <v>3317</v>
      </c>
      <c r="D75" s="171"/>
      <c r="E75" s="171"/>
      <c r="F75" s="152" t="s">
        <v>552</v>
      </c>
      <c r="G75" s="70"/>
      <c r="H75" s="9"/>
      <c r="I75" s="25"/>
      <c r="J75" s="174"/>
      <c r="K75" s="170"/>
      <c r="L75" s="82"/>
      <c r="M75" s="327">
        <v>465</v>
      </c>
      <c r="N75" s="176">
        <v>464.5</v>
      </c>
      <c r="O75" s="525">
        <f t="shared" si="3"/>
        <v>0.9989247311827957</v>
      </c>
    </row>
    <row r="76" spans="1:15" ht="12.75">
      <c r="A76" s="26">
        <v>41</v>
      </c>
      <c r="B76" s="478">
        <v>5221</v>
      </c>
      <c r="C76" s="30">
        <v>3319</v>
      </c>
      <c r="D76" s="171"/>
      <c r="E76" s="171"/>
      <c r="F76" s="152" t="s">
        <v>553</v>
      </c>
      <c r="G76" s="70"/>
      <c r="H76" s="9"/>
      <c r="I76" s="25"/>
      <c r="J76" s="174"/>
      <c r="K76" s="170"/>
      <c r="L76" s="82"/>
      <c r="M76" s="327">
        <v>25</v>
      </c>
      <c r="N76" s="176">
        <v>25</v>
      </c>
      <c r="O76" s="525">
        <f t="shared" si="3"/>
        <v>1</v>
      </c>
    </row>
    <row r="77" spans="1:15" ht="12.75">
      <c r="A77" s="26">
        <v>41</v>
      </c>
      <c r="B77" s="478">
        <v>5222</v>
      </c>
      <c r="C77" s="30">
        <v>3312</v>
      </c>
      <c r="D77" s="171"/>
      <c r="E77" s="171"/>
      <c r="F77" s="152" t="s">
        <v>554</v>
      </c>
      <c r="G77" s="70"/>
      <c r="H77" s="9"/>
      <c r="I77" s="25"/>
      <c r="J77" s="174"/>
      <c r="K77" s="170"/>
      <c r="L77" s="82"/>
      <c r="M77" s="327">
        <v>464</v>
      </c>
      <c r="N77" s="176">
        <v>463.5</v>
      </c>
      <c r="O77" s="525">
        <f t="shared" si="3"/>
        <v>0.9989224137931034</v>
      </c>
    </row>
    <row r="78" spans="1:15" ht="12.75">
      <c r="A78" s="26">
        <v>41</v>
      </c>
      <c r="B78" s="478">
        <v>5222</v>
      </c>
      <c r="C78" s="30">
        <v>3313</v>
      </c>
      <c r="D78" s="171"/>
      <c r="E78" s="171"/>
      <c r="F78" s="152" t="s">
        <v>555</v>
      </c>
      <c r="G78" s="70"/>
      <c r="H78" s="9"/>
      <c r="I78" s="25"/>
      <c r="J78" s="174"/>
      <c r="K78" s="170"/>
      <c r="L78" s="82"/>
      <c r="M78" s="327">
        <v>30</v>
      </c>
      <c r="N78" s="176">
        <v>30</v>
      </c>
      <c r="O78" s="525">
        <f t="shared" si="3"/>
        <v>1</v>
      </c>
    </row>
    <row r="79" spans="1:15" ht="12.75">
      <c r="A79" s="26">
        <v>41</v>
      </c>
      <c r="B79" s="478">
        <v>5222</v>
      </c>
      <c r="C79" s="30">
        <v>3319</v>
      </c>
      <c r="D79" s="171"/>
      <c r="E79" s="171"/>
      <c r="F79" s="152" t="s">
        <v>556</v>
      </c>
      <c r="G79" s="70"/>
      <c r="H79" s="9"/>
      <c r="I79" s="25"/>
      <c r="J79" s="174"/>
      <c r="K79" s="170"/>
      <c r="L79" s="82"/>
      <c r="M79" s="327">
        <v>250</v>
      </c>
      <c r="N79" s="176">
        <v>250</v>
      </c>
      <c r="O79" s="525">
        <f t="shared" si="3"/>
        <v>1</v>
      </c>
    </row>
    <row r="80" spans="1:15" ht="12.75">
      <c r="A80" s="26">
        <v>41</v>
      </c>
      <c r="B80" s="478">
        <v>5223</v>
      </c>
      <c r="C80" s="30">
        <v>3319</v>
      </c>
      <c r="D80" s="171"/>
      <c r="E80" s="171"/>
      <c r="F80" s="152" t="s">
        <v>557</v>
      </c>
      <c r="G80" s="70"/>
      <c r="H80" s="9"/>
      <c r="I80" s="25"/>
      <c r="J80" s="174"/>
      <c r="K80" s="170"/>
      <c r="L80" s="82"/>
      <c r="M80" s="327">
        <v>10</v>
      </c>
      <c r="N80" s="176">
        <v>10</v>
      </c>
      <c r="O80" s="525">
        <f t="shared" si="3"/>
        <v>1</v>
      </c>
    </row>
    <row r="81" spans="1:15" ht="12.75">
      <c r="A81" s="26">
        <v>41</v>
      </c>
      <c r="B81" s="478">
        <v>5229</v>
      </c>
      <c r="C81" s="30">
        <v>3312</v>
      </c>
      <c r="D81" s="171"/>
      <c r="E81" s="171"/>
      <c r="F81" s="152" t="s">
        <v>558</v>
      </c>
      <c r="G81" s="70"/>
      <c r="H81" s="9"/>
      <c r="I81" s="25"/>
      <c r="J81" s="174"/>
      <c r="K81" s="170"/>
      <c r="L81" s="82"/>
      <c r="M81" s="327">
        <v>250</v>
      </c>
      <c r="N81" s="176">
        <v>250</v>
      </c>
      <c r="O81" s="525">
        <f t="shared" si="3"/>
        <v>1</v>
      </c>
    </row>
    <row r="82" spans="1:15" ht="12.75">
      <c r="A82" s="26">
        <v>41</v>
      </c>
      <c r="B82" s="478">
        <v>5229</v>
      </c>
      <c r="C82" s="30">
        <v>3319</v>
      </c>
      <c r="D82" s="171"/>
      <c r="E82" s="171"/>
      <c r="F82" s="152" t="s">
        <v>559</v>
      </c>
      <c r="G82" s="70"/>
      <c r="H82" s="9"/>
      <c r="I82" s="25"/>
      <c r="J82" s="174"/>
      <c r="K82" s="170"/>
      <c r="L82" s="82"/>
      <c r="M82" s="327">
        <v>20</v>
      </c>
      <c r="N82" s="176">
        <v>20</v>
      </c>
      <c r="O82" s="525">
        <f t="shared" si="3"/>
        <v>1</v>
      </c>
    </row>
    <row r="83" spans="1:15" ht="12.75">
      <c r="A83" s="26">
        <v>41</v>
      </c>
      <c r="B83" s="478">
        <v>5339</v>
      </c>
      <c r="C83" s="30">
        <v>3312</v>
      </c>
      <c r="D83" s="171"/>
      <c r="E83" s="171"/>
      <c r="F83" s="152" t="s">
        <v>560</v>
      </c>
      <c r="G83" s="70"/>
      <c r="H83" s="9"/>
      <c r="I83" s="25"/>
      <c r="J83" s="174"/>
      <c r="K83" s="170"/>
      <c r="L83" s="82"/>
      <c r="M83" s="327">
        <v>13</v>
      </c>
      <c r="N83" s="176">
        <v>13</v>
      </c>
      <c r="O83" s="525">
        <f t="shared" si="3"/>
        <v>1</v>
      </c>
    </row>
    <row r="84" spans="1:15" ht="12.75">
      <c r="A84" s="26">
        <v>41</v>
      </c>
      <c r="B84" s="478">
        <v>5339</v>
      </c>
      <c r="C84" s="30">
        <v>3319</v>
      </c>
      <c r="D84" s="171"/>
      <c r="E84" s="171"/>
      <c r="F84" s="152" t="s">
        <v>561</v>
      </c>
      <c r="G84" s="70"/>
      <c r="H84" s="9"/>
      <c r="I84" s="25"/>
      <c r="J84" s="174"/>
      <c r="K84" s="170"/>
      <c r="L84" s="82"/>
      <c r="M84" s="327">
        <v>50</v>
      </c>
      <c r="N84" s="176">
        <v>50.5</v>
      </c>
      <c r="O84" s="525">
        <f t="shared" si="3"/>
        <v>1.01</v>
      </c>
    </row>
    <row r="85" spans="1:15" ht="12.75">
      <c r="A85" s="26">
        <v>41</v>
      </c>
      <c r="B85" s="478">
        <v>5493</v>
      </c>
      <c r="C85" s="30">
        <v>3314</v>
      </c>
      <c r="D85" s="171"/>
      <c r="E85" s="171"/>
      <c r="F85" s="152" t="s">
        <v>562</v>
      </c>
      <c r="G85" s="70"/>
      <c r="H85" s="9"/>
      <c r="I85" s="25"/>
      <c r="J85" s="174"/>
      <c r="K85" s="170"/>
      <c r="L85" s="82"/>
      <c r="M85" s="327">
        <v>17</v>
      </c>
      <c r="N85" s="176">
        <v>17</v>
      </c>
      <c r="O85" s="525">
        <f t="shared" si="3"/>
        <v>1</v>
      </c>
    </row>
    <row r="86" spans="1:15" ht="12.75">
      <c r="A86" s="26">
        <v>41</v>
      </c>
      <c r="B86" s="478">
        <v>5493</v>
      </c>
      <c r="C86" s="30">
        <v>3319</v>
      </c>
      <c r="D86" s="171"/>
      <c r="E86" s="171"/>
      <c r="F86" s="152" t="s">
        <v>563</v>
      </c>
      <c r="G86" s="70"/>
      <c r="H86" s="9"/>
      <c r="I86" s="25"/>
      <c r="J86" s="174"/>
      <c r="K86" s="170"/>
      <c r="L86" s="82"/>
      <c r="M86" s="327">
        <v>6</v>
      </c>
      <c r="N86" s="176">
        <v>6</v>
      </c>
      <c r="O86" s="525">
        <f t="shared" si="3"/>
        <v>1</v>
      </c>
    </row>
    <row r="87" spans="1:15" ht="12.75">
      <c r="A87" s="87">
        <v>41</v>
      </c>
      <c r="B87" s="270"/>
      <c r="C87" s="270"/>
      <c r="D87" s="171"/>
      <c r="E87" s="171"/>
      <c r="F87" s="150" t="s">
        <v>1036</v>
      </c>
      <c r="G87" s="70"/>
      <c r="H87" s="9"/>
      <c r="I87" s="25"/>
      <c r="J87" s="194"/>
      <c r="K87" s="195"/>
      <c r="L87" s="221"/>
      <c r="M87" s="177">
        <f>SUM(M71:M86)</f>
        <v>2420</v>
      </c>
      <c r="N87" s="178">
        <f>SUM(N71:N86)</f>
        <v>2419.5</v>
      </c>
      <c r="O87" s="526">
        <f t="shared" si="3"/>
        <v>0.9997933884297521</v>
      </c>
    </row>
    <row r="88" spans="1:15" ht="3.75" customHeight="1">
      <c r="A88" s="87"/>
      <c r="B88" s="30"/>
      <c r="C88" s="30"/>
      <c r="D88" s="171"/>
      <c r="E88" s="171"/>
      <c r="F88" s="150"/>
      <c r="G88" s="70"/>
      <c r="H88" s="9"/>
      <c r="I88" s="25"/>
      <c r="J88" s="174"/>
      <c r="K88" s="170"/>
      <c r="L88" s="82"/>
      <c r="M88" s="327"/>
      <c r="N88" s="178"/>
      <c r="O88" s="526"/>
    </row>
    <row r="89" spans="1:15" ht="12.75">
      <c r="A89" s="26">
        <v>42</v>
      </c>
      <c r="B89" s="30">
        <v>5221</v>
      </c>
      <c r="C89" s="30">
        <v>3319</v>
      </c>
      <c r="D89" s="171"/>
      <c r="E89" s="171"/>
      <c r="F89" s="104" t="s">
        <v>1081</v>
      </c>
      <c r="G89" s="11"/>
      <c r="H89" s="9"/>
      <c r="I89" s="25"/>
      <c r="J89" s="174"/>
      <c r="K89" s="170"/>
      <c r="L89" s="82"/>
      <c r="M89" s="327">
        <v>148</v>
      </c>
      <c r="N89" s="176">
        <v>148</v>
      </c>
      <c r="O89" s="525">
        <f t="shared" si="3"/>
        <v>1</v>
      </c>
    </row>
    <row r="90" spans="1:15" ht="12.75">
      <c r="A90" s="26">
        <v>42</v>
      </c>
      <c r="B90" s="30">
        <v>5139</v>
      </c>
      <c r="C90" s="30">
        <v>3319</v>
      </c>
      <c r="D90" s="171"/>
      <c r="E90" s="171"/>
      <c r="F90" s="104" t="s">
        <v>1102</v>
      </c>
      <c r="G90" s="11"/>
      <c r="H90" s="9"/>
      <c r="I90" s="25"/>
      <c r="J90" s="174"/>
      <c r="K90" s="170"/>
      <c r="L90" s="82"/>
      <c r="M90" s="327">
        <v>1</v>
      </c>
      <c r="N90" s="176">
        <v>0</v>
      </c>
      <c r="O90" s="525">
        <f t="shared" si="3"/>
        <v>0</v>
      </c>
    </row>
    <row r="91" spans="1:15" ht="12.75">
      <c r="A91" s="26">
        <v>42</v>
      </c>
      <c r="B91" s="26">
        <v>5169</v>
      </c>
      <c r="C91" s="26">
        <v>3319</v>
      </c>
      <c r="D91" s="171"/>
      <c r="E91" s="171"/>
      <c r="F91" s="62" t="s">
        <v>79</v>
      </c>
      <c r="G91" s="62"/>
      <c r="H91" s="86"/>
      <c r="I91" s="123"/>
      <c r="J91" s="174"/>
      <c r="K91" s="170"/>
      <c r="L91" s="82"/>
      <c r="M91" s="327">
        <v>40</v>
      </c>
      <c r="N91" s="179">
        <v>40.19</v>
      </c>
      <c r="O91" s="525">
        <f t="shared" si="3"/>
        <v>1.00475</v>
      </c>
    </row>
    <row r="92" spans="1:15" ht="12.75">
      <c r="A92" s="128">
        <v>42</v>
      </c>
      <c r="B92" s="32">
        <v>2111</v>
      </c>
      <c r="C92" s="32">
        <v>3319</v>
      </c>
      <c r="D92" s="306"/>
      <c r="E92" s="306"/>
      <c r="F92" s="67" t="s">
        <v>1026</v>
      </c>
      <c r="G92" s="229"/>
      <c r="H92" s="86"/>
      <c r="I92" s="124"/>
      <c r="J92" s="327">
        <v>45</v>
      </c>
      <c r="K92" s="205">
        <v>45.2</v>
      </c>
      <c r="L92" s="518">
        <f>K92/J92</f>
        <v>1.0044444444444445</v>
      </c>
      <c r="M92" s="336"/>
      <c r="N92" s="170"/>
      <c r="O92" s="820"/>
    </row>
    <row r="93" spans="1:15" ht="12.75">
      <c r="A93" s="87">
        <v>42</v>
      </c>
      <c r="B93" s="30"/>
      <c r="C93" s="30"/>
      <c r="D93" s="171"/>
      <c r="E93" s="171"/>
      <c r="F93" s="150" t="s">
        <v>1016</v>
      </c>
      <c r="G93" s="11"/>
      <c r="H93" s="114"/>
      <c r="I93" s="65"/>
      <c r="J93" s="328">
        <f>SUM(J92)</f>
        <v>45</v>
      </c>
      <c r="K93" s="178">
        <f>SUM(K92)</f>
        <v>45.2</v>
      </c>
      <c r="L93" s="519">
        <f>K93/J93</f>
        <v>1.0044444444444445</v>
      </c>
      <c r="M93" s="328">
        <f>SUM(M89:M92)</f>
        <v>189</v>
      </c>
      <c r="N93" s="178">
        <f>SUM(N89:N92)</f>
        <v>188.19</v>
      </c>
      <c r="O93" s="526">
        <f t="shared" si="3"/>
        <v>0.9957142857142857</v>
      </c>
    </row>
    <row r="94" spans="1:15" ht="2.25" customHeight="1">
      <c r="A94" s="87"/>
      <c r="B94" s="30"/>
      <c r="C94" s="30"/>
      <c r="D94" s="171"/>
      <c r="E94" s="171"/>
      <c r="F94" s="65"/>
      <c r="G94" s="30"/>
      <c r="H94" s="113"/>
      <c r="J94" s="327"/>
      <c r="K94" s="178"/>
      <c r="L94" s="518"/>
      <c r="M94" s="327"/>
      <c r="N94" s="176"/>
      <c r="O94" s="327"/>
    </row>
    <row r="95" spans="1:15" ht="12.75">
      <c r="A95" s="26">
        <v>52</v>
      </c>
      <c r="B95" s="30">
        <v>2111</v>
      </c>
      <c r="C95" s="30">
        <v>3319</v>
      </c>
      <c r="D95" s="171"/>
      <c r="E95" s="171"/>
      <c r="F95" s="67" t="s">
        <v>1026</v>
      </c>
      <c r="G95" s="270"/>
      <c r="H95" s="279"/>
      <c r="I95" s="252"/>
      <c r="J95" s="327">
        <v>93</v>
      </c>
      <c r="K95" s="176">
        <v>93.199</v>
      </c>
      <c r="L95" s="518">
        <f>K95/J95</f>
        <v>1.0021397849462366</v>
      </c>
      <c r="M95" s="336"/>
      <c r="N95" s="168"/>
      <c r="O95" s="336"/>
    </row>
    <row r="96" spans="1:15" ht="12.75">
      <c r="A96" s="26">
        <v>52</v>
      </c>
      <c r="B96" s="30">
        <v>2131</v>
      </c>
      <c r="C96" s="30">
        <v>3319</v>
      </c>
      <c r="D96" s="171"/>
      <c r="E96" s="171"/>
      <c r="F96" s="275" t="s">
        <v>1024</v>
      </c>
      <c r="G96" s="280"/>
      <c r="H96" s="281"/>
      <c r="I96" s="282"/>
      <c r="J96" s="327">
        <v>393</v>
      </c>
      <c r="K96" s="176">
        <v>398.95</v>
      </c>
      <c r="L96" s="518">
        <f>K96/J96</f>
        <v>1.0151399491094146</v>
      </c>
      <c r="M96" s="346"/>
      <c r="N96" s="453"/>
      <c r="O96" s="336"/>
    </row>
    <row r="97" spans="1:15" ht="12.75">
      <c r="A97" s="26">
        <v>52</v>
      </c>
      <c r="B97" s="30">
        <v>5221</v>
      </c>
      <c r="C97" s="30">
        <v>3319</v>
      </c>
      <c r="D97" s="171"/>
      <c r="E97" s="171"/>
      <c r="F97" s="104" t="s">
        <v>1084</v>
      </c>
      <c r="G97" s="280"/>
      <c r="H97" s="281"/>
      <c r="I97" s="282"/>
      <c r="J97" s="296"/>
      <c r="K97" s="170"/>
      <c r="L97" s="82"/>
      <c r="M97" s="327">
        <v>862</v>
      </c>
      <c r="N97" s="176">
        <v>862</v>
      </c>
      <c r="O97" s="518">
        <f>N97/M97</f>
        <v>1</v>
      </c>
    </row>
    <row r="98" spans="1:15" ht="12.75">
      <c r="A98" s="26">
        <v>52</v>
      </c>
      <c r="B98" s="30">
        <v>5021</v>
      </c>
      <c r="C98" s="30">
        <v>3319</v>
      </c>
      <c r="D98" s="171"/>
      <c r="E98" s="171"/>
      <c r="F98" s="104" t="s">
        <v>68</v>
      </c>
      <c r="G98" s="280"/>
      <c r="H98" s="281"/>
      <c r="I98" s="282"/>
      <c r="J98" s="296"/>
      <c r="K98" s="170"/>
      <c r="L98" s="82"/>
      <c r="M98" s="327">
        <v>5</v>
      </c>
      <c r="N98" s="176">
        <v>4.4</v>
      </c>
      <c r="O98" s="518">
        <f>N98/M98</f>
        <v>0.8800000000000001</v>
      </c>
    </row>
    <row r="99" spans="1:15" ht="12.75">
      <c r="A99" s="26">
        <v>52</v>
      </c>
      <c r="B99" s="30">
        <v>5164</v>
      </c>
      <c r="C99" s="30">
        <v>3319</v>
      </c>
      <c r="D99" s="171"/>
      <c r="E99" s="171"/>
      <c r="F99" s="275" t="s">
        <v>104</v>
      </c>
      <c r="G99" s="280"/>
      <c r="H99" s="281"/>
      <c r="I99" s="282"/>
      <c r="J99" s="82"/>
      <c r="K99" s="170"/>
      <c r="L99" s="82"/>
      <c r="M99" s="327">
        <v>30</v>
      </c>
      <c r="N99" s="176">
        <v>30</v>
      </c>
      <c r="O99" s="518">
        <f aca="true" t="shared" si="4" ref="O99:O105">N99/M99</f>
        <v>1</v>
      </c>
    </row>
    <row r="100" spans="1:15" ht="12.75">
      <c r="A100" s="26">
        <v>52</v>
      </c>
      <c r="B100" s="30">
        <v>5169</v>
      </c>
      <c r="C100" s="30">
        <v>3319</v>
      </c>
      <c r="D100" s="171"/>
      <c r="E100" s="171"/>
      <c r="F100" s="275" t="s">
        <v>300</v>
      </c>
      <c r="G100" s="280"/>
      <c r="H100" s="281"/>
      <c r="I100" s="282"/>
      <c r="J100" s="82"/>
      <c r="K100" s="170"/>
      <c r="L100" s="82"/>
      <c r="M100" s="327">
        <v>110</v>
      </c>
      <c r="N100" s="176">
        <v>109.98</v>
      </c>
      <c r="O100" s="518">
        <f t="shared" si="4"/>
        <v>0.9998181818181818</v>
      </c>
    </row>
    <row r="101" spans="1:15" ht="12.75">
      <c r="A101" s="87">
        <v>52</v>
      </c>
      <c r="B101" s="30"/>
      <c r="C101" s="30"/>
      <c r="D101" s="171"/>
      <c r="E101" s="171"/>
      <c r="F101" s="65" t="s">
        <v>1025</v>
      </c>
      <c r="G101" s="30"/>
      <c r="H101" s="12"/>
      <c r="J101" s="177">
        <f>SUM(J95:J100)</f>
        <v>486</v>
      </c>
      <c r="K101" s="178">
        <f>SUM(K95:K100)</f>
        <v>492.149</v>
      </c>
      <c r="L101" s="519">
        <f>K101/J101</f>
        <v>1.0126522633744857</v>
      </c>
      <c r="M101" s="177">
        <f>SUM(M97:M100)</f>
        <v>1007</v>
      </c>
      <c r="N101" s="178">
        <f>SUM(N97:N100)</f>
        <v>1006.38</v>
      </c>
      <c r="O101" s="519">
        <f t="shared" si="4"/>
        <v>0.9993843098311818</v>
      </c>
    </row>
    <row r="102" spans="1:15" ht="3.75" customHeight="1">
      <c r="A102" s="87"/>
      <c r="B102" s="30"/>
      <c r="C102" s="30"/>
      <c r="D102" s="171"/>
      <c r="E102" s="171"/>
      <c r="F102" s="65"/>
      <c r="G102" s="30"/>
      <c r="H102" s="12"/>
      <c r="J102" s="194"/>
      <c r="K102" s="194"/>
      <c r="L102" s="221"/>
      <c r="M102" s="327"/>
      <c r="N102" s="191"/>
      <c r="O102" s="519"/>
    </row>
    <row r="103" spans="1:15" ht="12.75">
      <c r="A103" s="26">
        <v>56</v>
      </c>
      <c r="B103" s="30">
        <v>5221</v>
      </c>
      <c r="C103" s="30">
        <v>3319</v>
      </c>
      <c r="D103" s="171"/>
      <c r="E103" s="171"/>
      <c r="F103" s="104" t="s">
        <v>1081</v>
      </c>
      <c r="G103" s="11"/>
      <c r="H103" s="9"/>
      <c r="I103" s="25"/>
      <c r="J103" s="82"/>
      <c r="K103" s="170"/>
      <c r="L103" s="82"/>
      <c r="M103" s="327">
        <v>405</v>
      </c>
      <c r="N103" s="176">
        <v>405</v>
      </c>
      <c r="O103" s="518">
        <f t="shared" si="4"/>
        <v>1</v>
      </c>
    </row>
    <row r="104" spans="1:15" ht="12.75">
      <c r="A104" s="26">
        <v>56</v>
      </c>
      <c r="B104" s="30">
        <v>5021</v>
      </c>
      <c r="C104" s="30">
        <v>3319</v>
      </c>
      <c r="D104" s="171"/>
      <c r="E104" s="171"/>
      <c r="F104" s="104" t="s">
        <v>68</v>
      </c>
      <c r="G104" s="11"/>
      <c r="H104" s="9"/>
      <c r="I104" s="25"/>
      <c r="J104" s="82"/>
      <c r="K104" s="170"/>
      <c r="L104" s="82"/>
      <c r="M104" s="327">
        <v>1</v>
      </c>
      <c r="N104" s="176">
        <v>1.68</v>
      </c>
      <c r="O104" s="518">
        <f t="shared" si="4"/>
        <v>1.68</v>
      </c>
    </row>
    <row r="105" spans="1:15" ht="12.75">
      <c r="A105" s="26">
        <v>56</v>
      </c>
      <c r="B105" s="26">
        <v>5169</v>
      </c>
      <c r="C105" s="30">
        <v>3319</v>
      </c>
      <c r="D105" s="171"/>
      <c r="E105" s="171"/>
      <c r="F105" s="62" t="s">
        <v>300</v>
      </c>
      <c r="G105" s="62"/>
      <c r="H105" s="86"/>
      <c r="I105" s="123"/>
      <c r="J105" s="82"/>
      <c r="K105" s="170"/>
      <c r="L105" s="82"/>
      <c r="M105" s="327">
        <v>50</v>
      </c>
      <c r="N105" s="179">
        <v>48.62</v>
      </c>
      <c r="O105" s="518">
        <f t="shared" si="4"/>
        <v>0.9723999999999999</v>
      </c>
    </row>
    <row r="106" spans="1:15" ht="12.75">
      <c r="A106" s="26">
        <v>56</v>
      </c>
      <c r="B106" s="30">
        <v>2111</v>
      </c>
      <c r="C106" s="30">
        <v>3319</v>
      </c>
      <c r="D106" s="171"/>
      <c r="E106" s="171"/>
      <c r="F106" s="67" t="s">
        <v>1026</v>
      </c>
      <c r="G106" s="62"/>
      <c r="H106" s="86"/>
      <c r="I106" s="124"/>
      <c r="J106" s="327">
        <v>57</v>
      </c>
      <c r="K106" s="176">
        <v>57.6</v>
      </c>
      <c r="L106" s="518">
        <f>K106/J106</f>
        <v>1.0105263157894737</v>
      </c>
      <c r="M106" s="336"/>
      <c r="N106" s="170"/>
      <c r="O106" s="336"/>
    </row>
    <row r="107" spans="1:15" ht="12.75">
      <c r="A107" s="26">
        <v>56</v>
      </c>
      <c r="B107" s="30">
        <v>2131</v>
      </c>
      <c r="C107" s="30">
        <v>3319</v>
      </c>
      <c r="D107" s="171"/>
      <c r="E107" s="171"/>
      <c r="F107" s="275" t="s">
        <v>1024</v>
      </c>
      <c r="G107" s="276"/>
      <c r="H107" s="277"/>
      <c r="I107" s="278"/>
      <c r="J107" s="327">
        <v>67</v>
      </c>
      <c r="K107" s="176">
        <v>66.6</v>
      </c>
      <c r="L107" s="518">
        <f>K107/J107</f>
        <v>0.9940298507462686</v>
      </c>
      <c r="M107" s="336"/>
      <c r="N107" s="170"/>
      <c r="O107" s="336"/>
    </row>
    <row r="108" spans="1:15" ht="12.75">
      <c r="A108" s="87">
        <v>56</v>
      </c>
      <c r="B108" s="30"/>
      <c r="C108" s="30"/>
      <c r="D108" s="171"/>
      <c r="E108" s="171"/>
      <c r="F108" s="70" t="s">
        <v>1014</v>
      </c>
      <c r="G108" s="11"/>
      <c r="H108" s="9"/>
      <c r="I108" s="65"/>
      <c r="J108" s="177">
        <f>SUM(J106:J107)</f>
        <v>124</v>
      </c>
      <c r="K108" s="198">
        <f>SUM(K106:K107)</f>
        <v>124.19999999999999</v>
      </c>
      <c r="L108" s="519">
        <f>K108/J108</f>
        <v>1.0016129032258063</v>
      </c>
      <c r="M108" s="177">
        <f>SUM(M103:M107)</f>
        <v>456</v>
      </c>
      <c r="N108" s="178">
        <f>SUM(N103:N107)</f>
        <v>455.3</v>
      </c>
      <c r="O108" s="519">
        <f>N108/M108</f>
        <v>0.9984649122807018</v>
      </c>
    </row>
    <row r="109" spans="1:15" ht="2.25" customHeight="1">
      <c r="A109" s="271"/>
      <c r="B109" s="272"/>
      <c r="C109" s="272"/>
      <c r="D109" s="755"/>
      <c r="E109" s="755"/>
      <c r="F109" s="273"/>
      <c r="G109" s="225"/>
      <c r="H109" s="9"/>
      <c r="I109" s="143"/>
      <c r="J109" s="274"/>
      <c r="K109" s="219"/>
      <c r="L109" s="274"/>
      <c r="M109" s="327"/>
      <c r="N109" s="265"/>
      <c r="O109" s="328"/>
    </row>
    <row r="110" spans="1:15" ht="12.75">
      <c r="A110" s="26">
        <v>57</v>
      </c>
      <c r="B110" s="30">
        <v>5221</v>
      </c>
      <c r="C110" s="30">
        <v>3319</v>
      </c>
      <c r="D110" s="171"/>
      <c r="E110" s="171"/>
      <c r="F110" s="104" t="s">
        <v>1081</v>
      </c>
      <c r="G110" s="11"/>
      <c r="H110" s="9"/>
      <c r="I110" s="25"/>
      <c r="J110" s="82"/>
      <c r="K110" s="170"/>
      <c r="L110" s="82"/>
      <c r="M110" s="327">
        <v>289</v>
      </c>
      <c r="N110" s="176">
        <v>289</v>
      </c>
      <c r="O110" s="518">
        <f>N110/M110</f>
        <v>1</v>
      </c>
    </row>
    <row r="111" spans="1:15" ht="12.75">
      <c r="A111" s="26">
        <v>57</v>
      </c>
      <c r="B111" s="26">
        <v>5169</v>
      </c>
      <c r="C111" s="30">
        <v>3319</v>
      </c>
      <c r="D111" s="171"/>
      <c r="E111" s="171"/>
      <c r="F111" s="275" t="s">
        <v>300</v>
      </c>
      <c r="G111" s="62"/>
      <c r="H111" s="86"/>
      <c r="I111" s="123"/>
      <c r="J111" s="82"/>
      <c r="K111" s="170"/>
      <c r="L111" s="82"/>
      <c r="M111" s="327">
        <v>59</v>
      </c>
      <c r="N111" s="179">
        <v>55.643</v>
      </c>
      <c r="O111" s="518">
        <f>N111/M111</f>
        <v>0.9431016949152542</v>
      </c>
    </row>
    <row r="112" spans="1:15" ht="12.75">
      <c r="A112" s="26">
        <v>57</v>
      </c>
      <c r="B112" s="26">
        <v>2321</v>
      </c>
      <c r="C112" s="30">
        <v>3319</v>
      </c>
      <c r="D112" s="171"/>
      <c r="E112" s="171"/>
      <c r="F112" s="275" t="s">
        <v>519</v>
      </c>
      <c r="G112" s="62"/>
      <c r="H112" s="86"/>
      <c r="I112" s="124"/>
      <c r="J112" s="175">
        <v>150</v>
      </c>
      <c r="K112" s="176">
        <v>150</v>
      </c>
      <c r="L112" s="518">
        <f>K112/J112</f>
        <v>1</v>
      </c>
      <c r="M112" s="336"/>
      <c r="N112" s="184"/>
      <c r="O112" s="650"/>
    </row>
    <row r="113" spans="1:15" ht="12.75">
      <c r="A113" s="26">
        <v>57</v>
      </c>
      <c r="B113" s="26">
        <v>2329</v>
      </c>
      <c r="C113" s="30">
        <v>3319</v>
      </c>
      <c r="D113" s="171"/>
      <c r="E113" s="171"/>
      <c r="F113" s="275" t="s">
        <v>637</v>
      </c>
      <c r="G113" s="62"/>
      <c r="H113" s="86"/>
      <c r="I113" s="124"/>
      <c r="J113" s="175">
        <v>20</v>
      </c>
      <c r="K113" s="176">
        <v>20.45</v>
      </c>
      <c r="L113" s="518">
        <f>K113/J113</f>
        <v>1.0225</v>
      </c>
      <c r="M113" s="336"/>
      <c r="N113" s="184"/>
      <c r="O113" s="650"/>
    </row>
    <row r="114" spans="1:15" ht="12.75">
      <c r="A114" s="26">
        <v>57</v>
      </c>
      <c r="B114" s="26">
        <v>2131</v>
      </c>
      <c r="C114" s="30">
        <v>3319</v>
      </c>
      <c r="D114" s="171"/>
      <c r="E114" s="171"/>
      <c r="F114" s="275" t="s">
        <v>518</v>
      </c>
      <c r="G114" s="62"/>
      <c r="H114" s="86"/>
      <c r="I114" s="124"/>
      <c r="J114" s="175">
        <v>0</v>
      </c>
      <c r="K114" s="176">
        <v>1.75</v>
      </c>
      <c r="L114" s="518"/>
      <c r="M114" s="336"/>
      <c r="N114" s="184"/>
      <c r="O114" s="650"/>
    </row>
    <row r="115" spans="1:15" ht="12.75">
      <c r="A115" s="26">
        <v>57</v>
      </c>
      <c r="B115" s="30">
        <v>2111</v>
      </c>
      <c r="C115" s="30">
        <v>3319</v>
      </c>
      <c r="D115" s="171"/>
      <c r="E115" s="171"/>
      <c r="F115" s="67" t="s">
        <v>1026</v>
      </c>
      <c r="G115" s="62"/>
      <c r="H115" s="86"/>
      <c r="I115" s="124"/>
      <c r="J115" s="327">
        <v>55</v>
      </c>
      <c r="K115" s="176">
        <v>74.5</v>
      </c>
      <c r="L115" s="518">
        <f>K115/J115</f>
        <v>1.3545454545454545</v>
      </c>
      <c r="M115" s="336"/>
      <c r="N115" s="170"/>
      <c r="O115" s="336"/>
    </row>
    <row r="116" spans="1:15" ht="12.75">
      <c r="A116" s="135">
        <v>57</v>
      </c>
      <c r="B116" s="32"/>
      <c r="C116" s="32"/>
      <c r="D116" s="306"/>
      <c r="E116" s="306"/>
      <c r="F116" s="80" t="s">
        <v>1015</v>
      </c>
      <c r="G116" s="18"/>
      <c r="H116" s="318"/>
      <c r="I116" s="88"/>
      <c r="J116" s="328">
        <f>SUM(J112:J115)</f>
        <v>225</v>
      </c>
      <c r="K116" s="178">
        <f>SUM(K112:K115)</f>
        <v>246.7</v>
      </c>
      <c r="L116" s="519">
        <f>K116/J116</f>
        <v>1.0964444444444443</v>
      </c>
      <c r="M116" s="328">
        <f>SUM(M110:M115)</f>
        <v>348</v>
      </c>
      <c r="N116" s="178">
        <f>SUM(N110:N115)</f>
        <v>344.64300000000003</v>
      </c>
      <c r="O116" s="519">
        <f>N116/M116</f>
        <v>0.9903534482758621</v>
      </c>
    </row>
    <row r="117" spans="1:15" ht="3" customHeight="1">
      <c r="A117" s="135"/>
      <c r="B117" s="32"/>
      <c r="C117" s="32"/>
      <c r="D117" s="306"/>
      <c r="E117" s="306"/>
      <c r="F117" s="80"/>
      <c r="G117" s="18"/>
      <c r="H117" s="318"/>
      <c r="I117" s="88"/>
      <c r="J117" s="328"/>
      <c r="K117" s="178"/>
      <c r="L117" s="519"/>
      <c r="M117" s="328"/>
      <c r="N117" s="178"/>
      <c r="O117" s="328"/>
    </row>
    <row r="118" spans="1:15" ht="12.75">
      <c r="A118" s="135">
        <v>58</v>
      </c>
      <c r="B118" s="32">
        <v>2131</v>
      </c>
      <c r="C118" s="32">
        <v>2141</v>
      </c>
      <c r="D118" s="306"/>
      <c r="E118" s="306"/>
      <c r="F118" s="80" t="s">
        <v>409</v>
      </c>
      <c r="G118" s="18"/>
      <c r="H118" s="318"/>
      <c r="I118" s="436"/>
      <c r="J118" s="328">
        <v>7</v>
      </c>
      <c r="K118" s="178">
        <v>6.65</v>
      </c>
      <c r="L118" s="519">
        <f>K118/J118</f>
        <v>0.9500000000000001</v>
      </c>
      <c r="M118" s="341"/>
      <c r="N118" s="195"/>
      <c r="O118" s="341"/>
    </row>
    <row r="119" spans="1:15" ht="2.25" customHeight="1">
      <c r="A119" s="135"/>
      <c r="B119" s="32"/>
      <c r="C119" s="32"/>
      <c r="D119" s="306"/>
      <c r="E119" s="306"/>
      <c r="F119" s="80"/>
      <c r="G119" s="18"/>
      <c r="H119" s="318"/>
      <c r="I119" s="436"/>
      <c r="J119" s="328">
        <v>0</v>
      </c>
      <c r="K119" s="178"/>
      <c r="L119" s="328"/>
      <c r="M119" s="341"/>
      <c r="N119" s="195"/>
      <c r="O119" s="341"/>
    </row>
    <row r="120" spans="1:15" ht="12.75">
      <c r="A120" s="128">
        <v>59</v>
      </c>
      <c r="B120" s="32">
        <v>2111</v>
      </c>
      <c r="C120" s="32">
        <v>2141</v>
      </c>
      <c r="D120" s="306"/>
      <c r="E120" s="306"/>
      <c r="F120" s="229" t="s">
        <v>429</v>
      </c>
      <c r="G120" s="18"/>
      <c r="H120" s="318"/>
      <c r="I120" s="88"/>
      <c r="J120" s="327">
        <v>1196</v>
      </c>
      <c r="K120" s="176">
        <v>1196.25</v>
      </c>
      <c r="L120" s="518">
        <f>K120/J120</f>
        <v>1.0002090301003344</v>
      </c>
      <c r="M120" s="336"/>
      <c r="N120" s="170"/>
      <c r="O120" s="336"/>
    </row>
    <row r="121" spans="1:15" ht="12.75">
      <c r="A121" s="128">
        <v>59</v>
      </c>
      <c r="B121" s="32">
        <v>5169</v>
      </c>
      <c r="C121" s="32">
        <v>2141</v>
      </c>
      <c r="D121" s="306"/>
      <c r="E121" s="306"/>
      <c r="F121" s="229" t="s">
        <v>456</v>
      </c>
      <c r="G121" s="18"/>
      <c r="H121" s="318"/>
      <c r="I121" s="436"/>
      <c r="J121" s="336"/>
      <c r="K121" s="170"/>
      <c r="L121" s="336"/>
      <c r="M121" s="327">
        <v>654</v>
      </c>
      <c r="N121" s="176">
        <v>650.24</v>
      </c>
      <c r="O121" s="518">
        <f>N121/M121</f>
        <v>0.9942507645259939</v>
      </c>
    </row>
    <row r="122" spans="1:16" ht="12.75" customHeight="1">
      <c r="A122" s="87">
        <v>59</v>
      </c>
      <c r="B122" s="30"/>
      <c r="C122" s="30"/>
      <c r="D122" s="171"/>
      <c r="E122" s="171"/>
      <c r="F122" s="70" t="s">
        <v>438</v>
      </c>
      <c r="G122" s="11"/>
      <c r="H122" s="12"/>
      <c r="I122" s="228"/>
      <c r="J122" s="328">
        <f>SUM(J120:J120)</f>
        <v>1196</v>
      </c>
      <c r="K122" s="178">
        <f>SUM(K120:K120)</f>
        <v>1196.25</v>
      </c>
      <c r="L122" s="523">
        <f>K122/J122</f>
        <v>1.0002090301003344</v>
      </c>
      <c r="M122" s="328">
        <f>SUM(M121)</f>
        <v>654</v>
      </c>
      <c r="N122" s="178">
        <f>SUM(N121)</f>
        <v>650.24</v>
      </c>
      <c r="O122" s="519">
        <f>N122/M122</f>
        <v>0.9942507645259939</v>
      </c>
      <c r="P122" s="369"/>
    </row>
    <row r="123" spans="1:16" ht="2.25" customHeight="1">
      <c r="A123" s="87"/>
      <c r="B123" s="30"/>
      <c r="C123" s="30"/>
      <c r="D123" s="171"/>
      <c r="E123" s="171"/>
      <c r="F123" s="70"/>
      <c r="G123" s="11"/>
      <c r="H123" s="9"/>
      <c r="I123" s="228"/>
      <c r="J123" s="328"/>
      <c r="K123" s="178"/>
      <c r="L123" s="328"/>
      <c r="M123" s="328"/>
      <c r="N123" s="178"/>
      <c r="O123" s="328"/>
      <c r="P123" s="369"/>
    </row>
    <row r="124" spans="1:15" ht="12.75">
      <c r="A124" s="26">
        <v>43</v>
      </c>
      <c r="B124" s="26">
        <v>5169</v>
      </c>
      <c r="C124" s="26">
        <v>3319</v>
      </c>
      <c r="D124" s="171"/>
      <c r="E124" s="171"/>
      <c r="F124" s="62" t="s">
        <v>79</v>
      </c>
      <c r="G124" s="62"/>
      <c r="H124" s="86"/>
      <c r="I124" s="123"/>
      <c r="J124" s="82"/>
      <c r="K124" s="170"/>
      <c r="L124" s="82"/>
      <c r="M124" s="344">
        <v>30</v>
      </c>
      <c r="N124" s="404">
        <v>29.99</v>
      </c>
      <c r="O124" s="529">
        <f>N124/M124</f>
        <v>0.9996666666666666</v>
      </c>
    </row>
    <row r="125" spans="1:15" ht="12.75">
      <c r="A125" s="87">
        <v>43</v>
      </c>
      <c r="B125" s="30"/>
      <c r="C125" s="30"/>
      <c r="D125" s="171"/>
      <c r="E125" s="171"/>
      <c r="F125" s="70" t="s">
        <v>1023</v>
      </c>
      <c r="G125" s="11"/>
      <c r="H125" s="12"/>
      <c r="I125" s="228"/>
      <c r="J125" s="194"/>
      <c r="K125" s="195"/>
      <c r="L125" s="221"/>
      <c r="M125" s="328">
        <f>SUM(M124:M124)</f>
        <v>30</v>
      </c>
      <c r="N125" s="178">
        <f>SUM(N124:N124)</f>
        <v>29.99</v>
      </c>
      <c r="O125" s="530">
        <f>N125/M125</f>
        <v>0.9996666666666666</v>
      </c>
    </row>
    <row r="126" spans="1:15" ht="2.25" customHeight="1">
      <c r="A126" s="11"/>
      <c r="B126" s="11"/>
      <c r="C126" s="11"/>
      <c r="D126" s="173"/>
      <c r="E126" s="171"/>
      <c r="F126" s="11"/>
      <c r="J126" s="175"/>
      <c r="K126" s="176"/>
      <c r="L126" s="175"/>
      <c r="M126" s="527"/>
      <c r="N126" s="176"/>
      <c r="O126" s="328"/>
    </row>
    <row r="127" spans="1:15" ht="13.5" customHeight="1">
      <c r="A127" s="87">
        <v>46</v>
      </c>
      <c r="B127" s="30">
        <v>2329</v>
      </c>
      <c r="C127" s="11">
        <v>2141</v>
      </c>
      <c r="D127" s="173"/>
      <c r="E127" s="171"/>
      <c r="F127" s="70" t="s">
        <v>346</v>
      </c>
      <c r="J127" s="177">
        <v>9</v>
      </c>
      <c r="K127" s="178">
        <v>9</v>
      </c>
      <c r="L127" s="519">
        <f>J127/K127</f>
        <v>1</v>
      </c>
      <c r="M127" s="336"/>
      <c r="N127" s="170"/>
      <c r="O127" s="341"/>
    </row>
    <row r="128" spans="1:15" ht="2.25" customHeight="1">
      <c r="A128" s="87"/>
      <c r="B128" s="87"/>
      <c r="C128" s="87"/>
      <c r="D128" s="241"/>
      <c r="E128" s="241"/>
      <c r="F128" s="70"/>
      <c r="G128" s="11"/>
      <c r="H128" s="9"/>
      <c r="I128" s="25"/>
      <c r="J128" s="175"/>
      <c r="K128" s="176"/>
      <c r="L128" s="175"/>
      <c r="M128" s="528"/>
      <c r="N128" s="178"/>
      <c r="O128" s="328"/>
    </row>
    <row r="129" spans="1:15" ht="12.75">
      <c r="A129" s="26">
        <v>50</v>
      </c>
      <c r="B129" s="26">
        <v>5175</v>
      </c>
      <c r="C129" s="26">
        <v>3319</v>
      </c>
      <c r="D129" s="171"/>
      <c r="E129" s="171"/>
      <c r="F129" s="62" t="s">
        <v>419</v>
      </c>
      <c r="G129" s="11"/>
      <c r="H129" s="9"/>
      <c r="I129" s="25"/>
      <c r="J129" s="82"/>
      <c r="K129" s="170"/>
      <c r="L129" s="82"/>
      <c r="M129" s="327">
        <v>10</v>
      </c>
      <c r="N129" s="176">
        <v>10</v>
      </c>
      <c r="O129" s="518">
        <f aca="true" t="shared" si="5" ref="O129:O166">N129/M129</f>
        <v>1</v>
      </c>
    </row>
    <row r="130" spans="1:15" ht="12.75">
      <c r="A130" s="26">
        <v>50</v>
      </c>
      <c r="B130" s="26">
        <v>5169</v>
      </c>
      <c r="C130" s="26">
        <v>3319</v>
      </c>
      <c r="D130" s="171"/>
      <c r="E130" s="171"/>
      <c r="F130" s="62" t="s">
        <v>292</v>
      </c>
      <c r="G130" s="11"/>
      <c r="H130" s="9"/>
      <c r="I130" s="25"/>
      <c r="J130" s="82"/>
      <c r="K130" s="170"/>
      <c r="L130" s="82"/>
      <c r="M130" s="327">
        <v>9</v>
      </c>
      <c r="N130" s="176">
        <v>6.6</v>
      </c>
      <c r="O130" s="518">
        <f t="shared" si="5"/>
        <v>0.7333333333333333</v>
      </c>
    </row>
    <row r="131" spans="1:15" ht="12.75">
      <c r="A131" s="26">
        <v>50</v>
      </c>
      <c r="B131" s="26">
        <v>5194</v>
      </c>
      <c r="C131" s="26">
        <v>3319</v>
      </c>
      <c r="D131" s="171"/>
      <c r="E131" s="171"/>
      <c r="F131" s="62" t="s">
        <v>293</v>
      </c>
      <c r="G131" s="11"/>
      <c r="H131" s="9"/>
      <c r="I131" s="25"/>
      <c r="J131" s="82"/>
      <c r="K131" s="170"/>
      <c r="L131" s="82"/>
      <c r="M131" s="327">
        <v>3</v>
      </c>
      <c r="N131" s="176">
        <v>4.79</v>
      </c>
      <c r="O131" s="518">
        <f t="shared" si="5"/>
        <v>1.5966666666666667</v>
      </c>
    </row>
    <row r="132" spans="1:15" ht="12.75">
      <c r="A132" s="87">
        <v>50</v>
      </c>
      <c r="B132" s="87"/>
      <c r="C132" s="87"/>
      <c r="D132" s="241"/>
      <c r="E132" s="241"/>
      <c r="F132" s="70" t="s">
        <v>294</v>
      </c>
      <c r="G132" s="18"/>
      <c r="H132" s="9"/>
      <c r="I132" s="52"/>
      <c r="J132" s="82"/>
      <c r="K132" s="170"/>
      <c r="L132" s="82"/>
      <c r="M132" s="177">
        <f>SUM(M129:M131)</f>
        <v>22</v>
      </c>
      <c r="N132" s="178">
        <f>SUM(N129:N131)</f>
        <v>21.39</v>
      </c>
      <c r="O132" s="519">
        <f t="shared" si="5"/>
        <v>0.9722727272727273</v>
      </c>
    </row>
    <row r="133" spans="1:15" ht="2.25" customHeight="1">
      <c r="A133" s="6"/>
      <c r="B133" s="5"/>
      <c r="C133" s="5"/>
      <c r="D133" s="369"/>
      <c r="E133" s="369"/>
      <c r="F133" s="17"/>
      <c r="G133" s="5"/>
      <c r="H133" s="9"/>
      <c r="I133" s="4"/>
      <c r="J133" s="194"/>
      <c r="K133" s="195"/>
      <c r="L133" s="341"/>
      <c r="M133" s="336"/>
      <c r="N133" s="289"/>
      <c r="O133" s="650"/>
    </row>
    <row r="134" spans="1:15" ht="12.75">
      <c r="A134" s="26">
        <v>53</v>
      </c>
      <c r="B134" s="30">
        <v>5222</v>
      </c>
      <c r="C134" s="30">
        <v>3319</v>
      </c>
      <c r="D134" s="171"/>
      <c r="E134" s="171"/>
      <c r="F134" s="262" t="s">
        <v>611</v>
      </c>
      <c r="G134" s="272"/>
      <c r="H134" s="48"/>
      <c r="J134" s="194"/>
      <c r="K134" s="195"/>
      <c r="L134" s="384"/>
      <c r="M134" s="327">
        <v>15</v>
      </c>
      <c r="N134" s="320">
        <v>15</v>
      </c>
      <c r="O134" s="518">
        <f t="shared" si="5"/>
        <v>1</v>
      </c>
    </row>
    <row r="135" spans="1:15" ht="12.75">
      <c r="A135" s="26">
        <v>53</v>
      </c>
      <c r="B135" s="30">
        <v>5333</v>
      </c>
      <c r="C135" s="30">
        <v>3319</v>
      </c>
      <c r="D135" s="171"/>
      <c r="E135" s="171"/>
      <c r="F135" s="262" t="s">
        <v>668</v>
      </c>
      <c r="G135" s="32"/>
      <c r="H135" s="13"/>
      <c r="J135" s="194"/>
      <c r="K135" s="195"/>
      <c r="L135" s="384"/>
      <c r="M135" s="327">
        <v>3</v>
      </c>
      <c r="N135" s="320">
        <v>3</v>
      </c>
      <c r="O135" s="518">
        <f t="shared" si="5"/>
        <v>1</v>
      </c>
    </row>
    <row r="136" spans="1:15" ht="12.75">
      <c r="A136" s="26">
        <v>53</v>
      </c>
      <c r="B136" s="30">
        <v>5229</v>
      </c>
      <c r="C136" s="30">
        <v>3319</v>
      </c>
      <c r="D136" s="171"/>
      <c r="E136" s="171"/>
      <c r="F136" s="262" t="s">
        <v>395</v>
      </c>
      <c r="G136" s="32"/>
      <c r="H136" s="13"/>
      <c r="J136" s="194"/>
      <c r="K136" s="195"/>
      <c r="L136" s="384"/>
      <c r="M136" s="327">
        <v>2</v>
      </c>
      <c r="N136" s="320">
        <v>2</v>
      </c>
      <c r="O136" s="518">
        <f t="shared" si="5"/>
        <v>1</v>
      </c>
    </row>
    <row r="137" spans="1:15" ht="12.75">
      <c r="A137" s="87">
        <v>53</v>
      </c>
      <c r="B137" s="30"/>
      <c r="C137" s="30"/>
      <c r="D137" s="171"/>
      <c r="E137" s="171"/>
      <c r="F137" s="154" t="s">
        <v>392</v>
      </c>
      <c r="G137" s="32"/>
      <c r="H137" s="13"/>
      <c r="J137" s="194"/>
      <c r="K137" s="195"/>
      <c r="L137" s="341"/>
      <c r="M137" s="328">
        <f>SUM(M134:M136)</f>
        <v>20</v>
      </c>
      <c r="N137" s="191">
        <f>SUM(N134:N136)</f>
        <v>20</v>
      </c>
      <c r="O137" s="519">
        <f t="shared" si="5"/>
        <v>1</v>
      </c>
    </row>
    <row r="138" spans="1:16" ht="2.25" customHeight="1">
      <c r="A138" s="6"/>
      <c r="B138" s="5"/>
      <c r="C138" s="5"/>
      <c r="D138" s="369"/>
      <c r="E138" s="369"/>
      <c r="F138" s="14"/>
      <c r="G138" s="4"/>
      <c r="H138" s="9"/>
      <c r="I138" s="17"/>
      <c r="J138" s="341"/>
      <c r="K138" s="195"/>
      <c r="L138" s="341"/>
      <c r="M138" s="328"/>
      <c r="N138" s="195"/>
      <c r="O138" s="518"/>
      <c r="P138" s="369"/>
    </row>
    <row r="139" spans="1:16" ht="12.75">
      <c r="A139" s="87">
        <v>70</v>
      </c>
      <c r="B139" s="30">
        <v>5169</v>
      </c>
      <c r="C139" s="30">
        <v>2141</v>
      </c>
      <c r="D139" s="171"/>
      <c r="E139" s="171"/>
      <c r="F139" s="70" t="s">
        <v>347</v>
      </c>
      <c r="G139" s="225"/>
      <c r="H139" s="9"/>
      <c r="I139" s="143"/>
      <c r="J139" s="341"/>
      <c r="K139" s="195"/>
      <c r="L139" s="341"/>
      <c r="M139" s="328">
        <v>12</v>
      </c>
      <c r="N139" s="178">
        <v>9.83</v>
      </c>
      <c r="O139" s="519">
        <f t="shared" si="5"/>
        <v>0.8191666666666667</v>
      </c>
      <c r="P139" s="369"/>
    </row>
    <row r="140" spans="1:16" ht="2.25" customHeight="1">
      <c r="A140" s="135"/>
      <c r="B140" s="32"/>
      <c r="C140" s="32"/>
      <c r="D140" s="306"/>
      <c r="E140" s="306"/>
      <c r="F140" s="80"/>
      <c r="G140" s="18"/>
      <c r="H140" s="318"/>
      <c r="I140" s="436"/>
      <c r="J140" s="341"/>
      <c r="K140" s="195"/>
      <c r="L140" s="341"/>
      <c r="M140" s="328"/>
      <c r="N140" s="198"/>
      <c r="O140" s="518"/>
      <c r="P140" s="369"/>
    </row>
    <row r="141" spans="1:16" ht="12.75" customHeight="1">
      <c r="A141" s="87">
        <v>71</v>
      </c>
      <c r="B141" s="30">
        <v>5139</v>
      </c>
      <c r="C141" s="30">
        <v>3319</v>
      </c>
      <c r="D141" s="171"/>
      <c r="E141" s="171"/>
      <c r="F141" s="70" t="s">
        <v>348</v>
      </c>
      <c r="G141" s="18"/>
      <c r="H141" s="318"/>
      <c r="I141" s="436"/>
      <c r="J141" s="341"/>
      <c r="K141" s="195"/>
      <c r="L141" s="341"/>
      <c r="M141" s="328">
        <v>3</v>
      </c>
      <c r="N141" s="178">
        <v>2.071</v>
      </c>
      <c r="O141" s="519">
        <f t="shared" si="5"/>
        <v>0.6903333333333334</v>
      </c>
      <c r="P141" s="369"/>
    </row>
    <row r="142" spans="1:16" ht="14.25" customHeight="1">
      <c r="A142" s="87">
        <v>71</v>
      </c>
      <c r="B142" s="30">
        <v>5169</v>
      </c>
      <c r="C142" s="30">
        <v>3319</v>
      </c>
      <c r="D142" s="171"/>
      <c r="E142" s="171"/>
      <c r="F142" s="70" t="s">
        <v>349</v>
      </c>
      <c r="G142" s="70"/>
      <c r="H142" s="12"/>
      <c r="I142" s="25"/>
      <c r="J142" s="336"/>
      <c r="K142" s="170"/>
      <c r="L142" s="336"/>
      <c r="M142" s="328">
        <v>6</v>
      </c>
      <c r="N142" s="178">
        <v>1.1</v>
      </c>
      <c r="O142" s="519">
        <f t="shared" si="5"/>
        <v>0.18333333333333335</v>
      </c>
      <c r="P142" s="369"/>
    </row>
    <row r="143" spans="1:16" ht="2.25" customHeight="1">
      <c r="A143" s="84"/>
      <c r="B143" s="76"/>
      <c r="C143" s="76"/>
      <c r="D143" s="756"/>
      <c r="E143" s="756"/>
      <c r="F143" s="71"/>
      <c r="G143" s="14"/>
      <c r="H143" s="9"/>
      <c r="I143" s="107"/>
      <c r="J143" s="336"/>
      <c r="K143" s="170"/>
      <c r="L143" s="336"/>
      <c r="M143" s="344"/>
      <c r="N143" s="218"/>
      <c r="O143" s="518"/>
      <c r="P143" s="369"/>
    </row>
    <row r="144" spans="1:15" ht="12.75">
      <c r="A144" s="84">
        <v>72</v>
      </c>
      <c r="B144" s="76">
        <v>5229</v>
      </c>
      <c r="C144" s="76">
        <v>3322</v>
      </c>
      <c r="D144" s="756"/>
      <c r="E144" s="756"/>
      <c r="F144" s="63" t="s">
        <v>1008</v>
      </c>
      <c r="H144" s="9"/>
      <c r="I144" s="107"/>
      <c r="J144" s="174"/>
      <c r="K144" s="170"/>
      <c r="L144" s="82"/>
      <c r="M144" s="327">
        <v>75</v>
      </c>
      <c r="N144" s="404">
        <v>74.5</v>
      </c>
      <c r="O144" s="518">
        <f t="shared" si="5"/>
        <v>0.9933333333333333</v>
      </c>
    </row>
    <row r="145" spans="1:15" ht="12.75">
      <c r="A145" s="87">
        <v>72</v>
      </c>
      <c r="B145" s="30">
        <v>5229</v>
      </c>
      <c r="C145" s="26">
        <v>2143</v>
      </c>
      <c r="D145" s="171"/>
      <c r="E145" s="171"/>
      <c r="F145" s="62" t="s">
        <v>258</v>
      </c>
      <c r="H145" s="9"/>
      <c r="I145" s="107"/>
      <c r="J145" s="174"/>
      <c r="K145" s="170"/>
      <c r="L145" s="82"/>
      <c r="M145" s="327">
        <v>30</v>
      </c>
      <c r="N145" s="179">
        <v>30</v>
      </c>
      <c r="O145" s="518">
        <f t="shared" si="5"/>
        <v>1</v>
      </c>
    </row>
    <row r="146" spans="1:15" ht="12.75">
      <c r="A146" s="87">
        <v>72</v>
      </c>
      <c r="B146" s="30">
        <v>5229</v>
      </c>
      <c r="C146" s="30">
        <v>3322</v>
      </c>
      <c r="D146" s="171"/>
      <c r="E146" s="171"/>
      <c r="F146" s="62" t="s">
        <v>1011</v>
      </c>
      <c r="H146" s="9"/>
      <c r="I146" s="107"/>
      <c r="J146" s="174"/>
      <c r="K146" s="170"/>
      <c r="L146" s="82"/>
      <c r="M146" s="327">
        <v>14</v>
      </c>
      <c r="N146" s="179">
        <v>14</v>
      </c>
      <c r="O146" s="518">
        <f t="shared" si="5"/>
        <v>1</v>
      </c>
    </row>
    <row r="147" spans="1:15" ht="12.75">
      <c r="A147" s="87">
        <v>72</v>
      </c>
      <c r="B147" s="30">
        <v>5511</v>
      </c>
      <c r="C147" s="30">
        <v>3322</v>
      </c>
      <c r="D147" s="171"/>
      <c r="E147" s="171"/>
      <c r="F147" s="173" t="s">
        <v>1010</v>
      </c>
      <c r="H147" s="9"/>
      <c r="I147" s="107"/>
      <c r="J147" s="174"/>
      <c r="K147" s="170"/>
      <c r="L147" s="82"/>
      <c r="M147" s="327">
        <v>29</v>
      </c>
      <c r="N147" s="179">
        <v>29.31</v>
      </c>
      <c r="O147" s="518">
        <f t="shared" si="5"/>
        <v>1.0106896551724138</v>
      </c>
    </row>
    <row r="148" spans="1:15" ht="12.75">
      <c r="A148" s="87">
        <v>72</v>
      </c>
      <c r="B148" s="30">
        <v>5229</v>
      </c>
      <c r="C148" s="26">
        <v>6171</v>
      </c>
      <c r="D148" s="171"/>
      <c r="E148" s="171"/>
      <c r="F148" s="173" t="s">
        <v>1012</v>
      </c>
      <c r="H148" s="9"/>
      <c r="I148" s="107"/>
      <c r="J148" s="174"/>
      <c r="K148" s="170"/>
      <c r="L148" s="82"/>
      <c r="M148" s="327">
        <v>56</v>
      </c>
      <c r="N148" s="179">
        <v>55.62</v>
      </c>
      <c r="O148" s="518">
        <f t="shared" si="5"/>
        <v>0.9932142857142857</v>
      </c>
    </row>
    <row r="149" spans="1:15" ht="12.75">
      <c r="A149" s="241">
        <v>2152</v>
      </c>
      <c r="B149" s="30">
        <v>5329</v>
      </c>
      <c r="C149" s="30">
        <v>3729</v>
      </c>
      <c r="D149" s="171"/>
      <c r="E149" s="171"/>
      <c r="F149" s="173" t="s">
        <v>1072</v>
      </c>
      <c r="H149" s="9"/>
      <c r="I149" s="107"/>
      <c r="J149" s="174"/>
      <c r="K149" s="170"/>
      <c r="L149" s="82"/>
      <c r="M149" s="327">
        <v>15</v>
      </c>
      <c r="N149" s="179">
        <v>13.54</v>
      </c>
      <c r="O149" s="518">
        <f t="shared" si="5"/>
        <v>0.9026666666666666</v>
      </c>
    </row>
    <row r="150" spans="1:15" ht="12.75">
      <c r="A150" s="439">
        <v>72</v>
      </c>
      <c r="B150" s="30">
        <v>5229</v>
      </c>
      <c r="C150" s="30">
        <v>2143</v>
      </c>
      <c r="D150" s="171"/>
      <c r="E150" s="171"/>
      <c r="F150" s="62" t="s">
        <v>430</v>
      </c>
      <c r="H150" s="9"/>
      <c r="I150" s="107"/>
      <c r="J150" s="174"/>
      <c r="K150" s="170"/>
      <c r="L150" s="82"/>
      <c r="M150" s="327">
        <v>15</v>
      </c>
      <c r="N150" s="179">
        <v>15</v>
      </c>
      <c r="O150" s="518">
        <f t="shared" si="5"/>
        <v>1</v>
      </c>
    </row>
    <row r="151" spans="1:15" ht="12.75">
      <c r="A151" s="87">
        <v>72</v>
      </c>
      <c r="B151" s="270"/>
      <c r="C151" s="270"/>
      <c r="D151" s="171"/>
      <c r="E151" s="171"/>
      <c r="F151" s="70" t="s">
        <v>1013</v>
      </c>
      <c r="H151" s="9"/>
      <c r="I151" s="107"/>
      <c r="J151" s="174"/>
      <c r="K151" s="170"/>
      <c r="L151" s="82"/>
      <c r="M151" s="328">
        <f>SUM(M144:M150)</f>
        <v>234</v>
      </c>
      <c r="N151" s="283">
        <f>SUM(N144:N150)</f>
        <v>231.97</v>
      </c>
      <c r="O151" s="519">
        <f t="shared" si="5"/>
        <v>0.9913247863247863</v>
      </c>
    </row>
    <row r="152" spans="1:15" ht="3" customHeight="1">
      <c r="A152" s="87"/>
      <c r="B152" s="270"/>
      <c r="C152" s="270"/>
      <c r="D152" s="171"/>
      <c r="E152" s="171"/>
      <c r="F152" s="71"/>
      <c r="H152" s="9"/>
      <c r="I152" s="107"/>
      <c r="J152" s="174"/>
      <c r="K152" s="170"/>
      <c r="L152" s="82"/>
      <c r="M152" s="328"/>
      <c r="N152" s="283"/>
      <c r="O152" s="518"/>
    </row>
    <row r="153" spans="1:15" ht="13.5" customHeight="1">
      <c r="A153" s="26">
        <v>73</v>
      </c>
      <c r="B153" s="30">
        <v>5221</v>
      </c>
      <c r="C153" s="30">
        <v>2143</v>
      </c>
      <c r="D153" s="171"/>
      <c r="E153" s="171"/>
      <c r="F153" s="217" t="s">
        <v>768</v>
      </c>
      <c r="G153" s="4"/>
      <c r="H153" s="9"/>
      <c r="I153" s="107"/>
      <c r="J153" s="174"/>
      <c r="K153" s="170"/>
      <c r="L153" s="82"/>
      <c r="M153" s="327">
        <v>12</v>
      </c>
      <c r="N153" s="176">
        <v>11.3</v>
      </c>
      <c r="O153" s="518">
        <f>N153/M153</f>
        <v>0.9416666666666668</v>
      </c>
    </row>
    <row r="154" spans="1:15" ht="13.5" customHeight="1">
      <c r="A154" s="26">
        <v>73</v>
      </c>
      <c r="B154" s="30">
        <v>5222</v>
      </c>
      <c r="C154" s="30">
        <v>2143</v>
      </c>
      <c r="D154" s="171"/>
      <c r="E154" s="171"/>
      <c r="F154" s="217" t="s">
        <v>766</v>
      </c>
      <c r="G154" s="4"/>
      <c r="H154" s="9"/>
      <c r="I154" s="107"/>
      <c r="J154" s="174"/>
      <c r="K154" s="170"/>
      <c r="L154" s="82"/>
      <c r="M154" s="327">
        <v>19</v>
      </c>
      <c r="N154" s="176">
        <v>19</v>
      </c>
      <c r="O154" s="518">
        <f>N154/M154</f>
        <v>1</v>
      </c>
    </row>
    <row r="155" spans="1:15" ht="13.5" customHeight="1">
      <c r="A155" s="26">
        <v>73</v>
      </c>
      <c r="B155" s="30">
        <v>5333</v>
      </c>
      <c r="C155" s="30">
        <v>2143</v>
      </c>
      <c r="D155" s="171"/>
      <c r="E155" s="171"/>
      <c r="F155" s="217" t="s">
        <v>767</v>
      </c>
      <c r="G155" s="4"/>
      <c r="H155" s="9"/>
      <c r="I155" s="107"/>
      <c r="J155" s="174"/>
      <c r="K155" s="170"/>
      <c r="L155" s="82"/>
      <c r="M155" s="327">
        <v>64</v>
      </c>
      <c r="N155" s="176">
        <v>64</v>
      </c>
      <c r="O155" s="518">
        <f>N155/M155</f>
        <v>1</v>
      </c>
    </row>
    <row r="156" spans="1:15" ht="13.5" customHeight="1">
      <c r="A156" s="87">
        <v>73</v>
      </c>
      <c r="B156" s="87"/>
      <c r="C156" s="87"/>
      <c r="D156" s="241"/>
      <c r="E156" s="241"/>
      <c r="F156" s="261" t="s">
        <v>769</v>
      </c>
      <c r="G156" s="14"/>
      <c r="H156" s="19"/>
      <c r="I156" s="714"/>
      <c r="J156" s="194"/>
      <c r="K156" s="195"/>
      <c r="L156" s="221"/>
      <c r="M156" s="328">
        <f>SUM(M153:M155)</f>
        <v>95</v>
      </c>
      <c r="N156" s="178">
        <f>SUM(N153:N155)</f>
        <v>94.3</v>
      </c>
      <c r="O156" s="519">
        <f>N156/M156</f>
        <v>0.9926315789473684</v>
      </c>
    </row>
    <row r="157" spans="1:15" ht="12.75">
      <c r="A157" s="30">
        <v>73</v>
      </c>
      <c r="B157" s="30">
        <v>5169</v>
      </c>
      <c r="C157" s="30">
        <v>2143</v>
      </c>
      <c r="D157" s="171"/>
      <c r="E157" s="171"/>
      <c r="F157" s="61" t="s">
        <v>35</v>
      </c>
      <c r="H157" s="9"/>
      <c r="I157" s="107"/>
      <c r="J157" s="174"/>
      <c r="K157" s="170"/>
      <c r="L157" s="383"/>
      <c r="M157" s="327">
        <v>84</v>
      </c>
      <c r="N157" s="176">
        <v>84.19</v>
      </c>
      <c r="O157" s="518">
        <f t="shared" si="5"/>
        <v>1.0022619047619048</v>
      </c>
    </row>
    <row r="158" spans="1:15" ht="12.75">
      <c r="A158" s="30">
        <v>73</v>
      </c>
      <c r="B158" s="30">
        <v>5175</v>
      </c>
      <c r="C158" s="30">
        <v>2143</v>
      </c>
      <c r="D158" s="171"/>
      <c r="E158" s="171"/>
      <c r="F158" s="11" t="s">
        <v>93</v>
      </c>
      <c r="H158" s="9"/>
      <c r="I158" s="25"/>
      <c r="J158" s="174"/>
      <c r="K158" s="170"/>
      <c r="L158" s="82"/>
      <c r="M158" s="327">
        <v>38</v>
      </c>
      <c r="N158" s="176">
        <v>33.13</v>
      </c>
      <c r="O158" s="518">
        <f t="shared" si="5"/>
        <v>0.871842105263158</v>
      </c>
    </row>
    <row r="159" spans="1:15" ht="12.75">
      <c r="A159" s="30">
        <v>73</v>
      </c>
      <c r="B159" s="30">
        <v>5194</v>
      </c>
      <c r="C159" s="30">
        <v>2143</v>
      </c>
      <c r="D159" s="171"/>
      <c r="E159" s="171"/>
      <c r="F159" s="11" t="s">
        <v>94</v>
      </c>
      <c r="H159" s="9"/>
      <c r="I159" s="25"/>
      <c r="J159" s="174"/>
      <c r="K159" s="170"/>
      <c r="L159" s="82"/>
      <c r="M159" s="327">
        <v>55</v>
      </c>
      <c r="N159" s="176">
        <v>50.175</v>
      </c>
      <c r="O159" s="518">
        <f t="shared" si="5"/>
        <v>0.9122727272727272</v>
      </c>
    </row>
    <row r="160" spans="1:15" ht="12.75">
      <c r="A160" s="87">
        <v>73</v>
      </c>
      <c r="B160" s="30"/>
      <c r="C160" s="30"/>
      <c r="D160" s="171"/>
      <c r="E160" s="171"/>
      <c r="F160" s="70" t="s">
        <v>95</v>
      </c>
      <c r="H160" s="9"/>
      <c r="I160" s="25"/>
      <c r="J160" s="194"/>
      <c r="K160" s="195"/>
      <c r="L160" s="221"/>
      <c r="M160" s="177">
        <f>SUM(M159+M158+M157+M156)</f>
        <v>272</v>
      </c>
      <c r="N160" s="178">
        <f>SUM(N159+N158+N157+N156)</f>
        <v>261.795</v>
      </c>
      <c r="O160" s="518">
        <f t="shared" si="5"/>
        <v>0.9624816176470589</v>
      </c>
    </row>
    <row r="161" spans="1:15" ht="3" customHeight="1">
      <c r="A161" s="87"/>
      <c r="B161" s="30"/>
      <c r="C161" s="30"/>
      <c r="D161" s="171"/>
      <c r="E161" s="171"/>
      <c r="F161" s="70"/>
      <c r="H161" s="9"/>
      <c r="I161" s="25"/>
      <c r="J161" s="174"/>
      <c r="K161" s="170"/>
      <c r="L161" s="82"/>
      <c r="M161" s="328"/>
      <c r="N161" s="176"/>
      <c r="O161" s="518"/>
    </row>
    <row r="162" spans="1:15" ht="12" customHeight="1">
      <c r="A162" s="439">
        <v>74</v>
      </c>
      <c r="B162" s="30">
        <v>5169</v>
      </c>
      <c r="C162" s="26">
        <v>2143</v>
      </c>
      <c r="D162" s="171"/>
      <c r="E162" s="171"/>
      <c r="F162" s="62" t="s">
        <v>35</v>
      </c>
      <c r="H162" s="9"/>
      <c r="I162" s="52"/>
      <c r="J162" s="174"/>
      <c r="K162" s="170"/>
      <c r="L162" s="82"/>
      <c r="M162" s="327">
        <v>105</v>
      </c>
      <c r="N162" s="176">
        <v>105.55</v>
      </c>
      <c r="O162" s="518">
        <f t="shared" si="5"/>
        <v>1.0052380952380953</v>
      </c>
    </row>
    <row r="163" spans="1:15" ht="12" customHeight="1">
      <c r="A163" s="439">
        <v>74</v>
      </c>
      <c r="B163" s="30">
        <v>5021</v>
      </c>
      <c r="C163" s="26">
        <v>2143</v>
      </c>
      <c r="D163" s="171"/>
      <c r="E163" s="171"/>
      <c r="F163" s="62" t="s">
        <v>68</v>
      </c>
      <c r="H163" s="9"/>
      <c r="I163" s="4"/>
      <c r="J163" s="174"/>
      <c r="K163" s="170"/>
      <c r="L163" s="82"/>
      <c r="M163" s="327">
        <v>15</v>
      </c>
      <c r="N163" s="176">
        <v>18.15</v>
      </c>
      <c r="O163" s="518">
        <f t="shared" si="5"/>
        <v>1.21</v>
      </c>
    </row>
    <row r="164" spans="1:15" ht="12" customHeight="1">
      <c r="A164" s="89">
        <v>74</v>
      </c>
      <c r="B164" s="30">
        <v>5169</v>
      </c>
      <c r="C164" s="30">
        <v>3349</v>
      </c>
      <c r="D164" s="757"/>
      <c r="E164" s="171"/>
      <c r="F164" s="62" t="s">
        <v>1115</v>
      </c>
      <c r="H164" s="9"/>
      <c r="I164" s="25"/>
      <c r="J164" s="174"/>
      <c r="K164" s="170"/>
      <c r="L164" s="82"/>
      <c r="M164" s="327">
        <v>45</v>
      </c>
      <c r="N164" s="176">
        <v>39.255</v>
      </c>
      <c r="O164" s="518">
        <f t="shared" si="5"/>
        <v>0.8723333333333334</v>
      </c>
    </row>
    <row r="165" spans="1:15" ht="12" customHeight="1">
      <c r="A165" s="75">
        <v>74</v>
      </c>
      <c r="B165" s="30">
        <v>5175</v>
      </c>
      <c r="C165" s="30">
        <v>3349</v>
      </c>
      <c r="D165" s="758"/>
      <c r="E165" s="171"/>
      <c r="F165" s="62" t="s">
        <v>1067</v>
      </c>
      <c r="G165" s="35"/>
      <c r="H165" s="9"/>
      <c r="I165" s="25"/>
      <c r="J165" s="174"/>
      <c r="K165" s="170"/>
      <c r="L165" s="82"/>
      <c r="M165" s="327">
        <v>10</v>
      </c>
      <c r="N165" s="176">
        <v>3.768</v>
      </c>
      <c r="O165" s="518">
        <f t="shared" si="5"/>
        <v>0.37679999999999997</v>
      </c>
    </row>
    <row r="166" spans="1:15" ht="12" customHeight="1">
      <c r="A166" s="75">
        <v>117</v>
      </c>
      <c r="B166" s="30">
        <v>5169</v>
      </c>
      <c r="C166" s="30">
        <v>3349</v>
      </c>
      <c r="D166" s="758"/>
      <c r="E166" s="171"/>
      <c r="F166" s="62" t="s">
        <v>1113</v>
      </c>
      <c r="H166" s="9"/>
      <c r="I166" s="52"/>
      <c r="J166" s="174"/>
      <c r="K166" s="170"/>
      <c r="L166" s="82"/>
      <c r="M166" s="327">
        <v>345</v>
      </c>
      <c r="N166" s="176">
        <v>309.296</v>
      </c>
      <c r="O166" s="518">
        <f t="shared" si="5"/>
        <v>0.8965101449275362</v>
      </c>
    </row>
    <row r="167" spans="1:16" ht="12" customHeight="1">
      <c r="A167" s="75">
        <v>117</v>
      </c>
      <c r="B167" s="30">
        <v>2111</v>
      </c>
      <c r="C167" s="30">
        <v>3349</v>
      </c>
      <c r="D167" s="758"/>
      <c r="E167" s="171"/>
      <c r="F167" s="152" t="s">
        <v>464</v>
      </c>
      <c r="H167" s="9"/>
      <c r="I167" s="52"/>
      <c r="J167" s="152">
        <v>50</v>
      </c>
      <c r="K167" s="176">
        <v>43.727</v>
      </c>
      <c r="L167" s="518">
        <f>K167/J167</f>
        <v>0.87454</v>
      </c>
      <c r="M167" s="336"/>
      <c r="N167" s="170"/>
      <c r="O167" s="336"/>
      <c r="P167" s="369"/>
    </row>
    <row r="168" spans="1:15" ht="12" customHeight="1">
      <c r="A168" s="75">
        <v>118</v>
      </c>
      <c r="B168" s="30">
        <v>5169</v>
      </c>
      <c r="C168" s="30">
        <v>3319</v>
      </c>
      <c r="D168" s="758"/>
      <c r="E168" s="171"/>
      <c r="F168" s="62" t="s">
        <v>1114</v>
      </c>
      <c r="G168" s="4"/>
      <c r="H168" s="9"/>
      <c r="I168" s="52"/>
      <c r="J168" s="174"/>
      <c r="K168" s="170"/>
      <c r="L168" s="82"/>
      <c r="M168" s="327">
        <v>155</v>
      </c>
      <c r="N168" s="176">
        <v>152.173</v>
      </c>
      <c r="O168" s="518">
        <f>N168/M168</f>
        <v>0.9817612903225806</v>
      </c>
    </row>
    <row r="169" spans="1:15" ht="12" customHeight="1">
      <c r="A169" s="75"/>
      <c r="B169" s="30"/>
      <c r="C169" s="30"/>
      <c r="D169" s="758"/>
      <c r="E169" s="171"/>
      <c r="F169" s="70" t="s">
        <v>361</v>
      </c>
      <c r="G169" s="4"/>
      <c r="H169" s="9"/>
      <c r="I169" s="52"/>
      <c r="J169" s="150">
        <f>SUM(J167:J168)</f>
        <v>50</v>
      </c>
      <c r="K169" s="178">
        <f>SUM(K167:K168)</f>
        <v>43.727</v>
      </c>
      <c r="L169" s="519">
        <f>K169/J169</f>
        <v>0.87454</v>
      </c>
      <c r="M169" s="328">
        <f>SUM(M162:M168)</f>
        <v>675</v>
      </c>
      <c r="N169" s="178">
        <f>SUM(N162:N168)</f>
        <v>628.192</v>
      </c>
      <c r="O169" s="519">
        <f>N169/M169</f>
        <v>0.9306548148148148</v>
      </c>
    </row>
    <row r="170" spans="1:15" ht="3" customHeight="1">
      <c r="A170" s="75"/>
      <c r="B170" s="30"/>
      <c r="C170" s="30"/>
      <c r="D170" s="758"/>
      <c r="E170" s="171"/>
      <c r="F170" s="70"/>
      <c r="G170" s="4"/>
      <c r="H170" s="9"/>
      <c r="I170" s="52"/>
      <c r="J170" s="152"/>
      <c r="K170" s="176"/>
      <c r="L170" s="175"/>
      <c r="M170" s="328"/>
      <c r="N170" s="178"/>
      <c r="O170" s="519"/>
    </row>
    <row r="171" spans="1:15" ht="12.75">
      <c r="A171" s="26">
        <v>75</v>
      </c>
      <c r="B171" s="30">
        <v>5169</v>
      </c>
      <c r="C171" s="30">
        <v>3399</v>
      </c>
      <c r="D171" s="171"/>
      <c r="E171" s="171"/>
      <c r="F171" s="62" t="s">
        <v>164</v>
      </c>
      <c r="H171" s="9"/>
      <c r="I171" s="25"/>
      <c r="J171" s="174"/>
      <c r="K171" s="170"/>
      <c r="L171" s="82"/>
      <c r="M171" s="327">
        <v>60</v>
      </c>
      <c r="N171" s="176">
        <v>54.18</v>
      </c>
      <c r="O171" s="518">
        <f aca="true" t="shared" si="6" ref="O171:O178">N171/M171</f>
        <v>0.903</v>
      </c>
    </row>
    <row r="172" spans="1:15" ht="12.75">
      <c r="A172" s="26">
        <v>75</v>
      </c>
      <c r="B172" s="30">
        <v>5175</v>
      </c>
      <c r="C172" s="30">
        <v>3399</v>
      </c>
      <c r="D172" s="171"/>
      <c r="E172" s="171"/>
      <c r="F172" s="62" t="s">
        <v>93</v>
      </c>
      <c r="H172" s="9"/>
      <c r="I172" s="25"/>
      <c r="J172" s="174"/>
      <c r="K172" s="170"/>
      <c r="L172" s="82"/>
      <c r="M172" s="327">
        <v>15</v>
      </c>
      <c r="N172" s="176">
        <v>14.693</v>
      </c>
      <c r="O172" s="518">
        <f t="shared" si="6"/>
        <v>0.9795333333333333</v>
      </c>
    </row>
    <row r="173" spans="1:15" ht="12.75">
      <c r="A173" s="26">
        <v>75</v>
      </c>
      <c r="B173" s="30">
        <v>5194</v>
      </c>
      <c r="C173" s="30">
        <v>3399</v>
      </c>
      <c r="D173" s="171"/>
      <c r="E173" s="171"/>
      <c r="F173" s="62" t="s">
        <v>94</v>
      </c>
      <c r="H173" s="9"/>
      <c r="I173" s="25"/>
      <c r="J173" s="174"/>
      <c r="K173" s="170"/>
      <c r="L173" s="82"/>
      <c r="M173" s="327">
        <v>55</v>
      </c>
      <c r="N173" s="176">
        <v>52.8</v>
      </c>
      <c r="O173" s="518">
        <f t="shared" si="6"/>
        <v>0.96</v>
      </c>
    </row>
    <row r="174" spans="1:15" ht="12.75">
      <c r="A174" s="87">
        <v>75</v>
      </c>
      <c r="B174" s="30"/>
      <c r="C174" s="30"/>
      <c r="D174" s="171"/>
      <c r="E174" s="171"/>
      <c r="F174" s="70" t="s">
        <v>1110</v>
      </c>
      <c r="H174" s="9"/>
      <c r="I174" s="25"/>
      <c r="J174" s="174"/>
      <c r="K174" s="170"/>
      <c r="L174" s="82"/>
      <c r="M174" s="328">
        <f>SUM(M171:M173)</f>
        <v>130</v>
      </c>
      <c r="N174" s="178">
        <f>SUM(N171:N173)</f>
        <v>121.673</v>
      </c>
      <c r="O174" s="519">
        <f t="shared" si="6"/>
        <v>0.9359461538461539</v>
      </c>
    </row>
    <row r="175" spans="1:15" ht="3.75" customHeight="1">
      <c r="A175" s="30"/>
      <c r="B175" s="30"/>
      <c r="C175" s="30"/>
      <c r="D175" s="171"/>
      <c r="E175" s="171"/>
      <c r="F175" s="11"/>
      <c r="H175" s="9"/>
      <c r="I175" s="25"/>
      <c r="J175" s="174"/>
      <c r="K175" s="170"/>
      <c r="L175" s="82"/>
      <c r="M175" s="328"/>
      <c r="N175" s="176"/>
      <c r="O175" s="519"/>
    </row>
    <row r="176" spans="1:15" ht="12.75">
      <c r="A176" s="30">
        <v>76</v>
      </c>
      <c r="B176" s="30">
        <v>5169</v>
      </c>
      <c r="C176" s="26">
        <v>2143</v>
      </c>
      <c r="D176" s="171"/>
      <c r="E176" s="171"/>
      <c r="F176" s="11" t="s">
        <v>35</v>
      </c>
      <c r="H176" s="9"/>
      <c r="I176" s="25"/>
      <c r="J176" s="174"/>
      <c r="K176" s="170"/>
      <c r="L176" s="82"/>
      <c r="M176" s="340">
        <v>90</v>
      </c>
      <c r="N176" s="205">
        <v>44.1</v>
      </c>
      <c r="O176" s="518">
        <f t="shared" si="6"/>
        <v>0.49</v>
      </c>
    </row>
    <row r="177" spans="1:15" ht="12.75">
      <c r="A177" s="30">
        <v>76</v>
      </c>
      <c r="B177" s="30">
        <v>5021</v>
      </c>
      <c r="C177" s="26">
        <v>2143</v>
      </c>
      <c r="D177" s="171"/>
      <c r="E177" s="171"/>
      <c r="F177" s="11" t="s">
        <v>68</v>
      </c>
      <c r="H177" s="9"/>
      <c r="I177" s="25"/>
      <c r="J177" s="174"/>
      <c r="K177" s="170"/>
      <c r="L177" s="82"/>
      <c r="M177" s="340">
        <v>10</v>
      </c>
      <c r="N177" s="205">
        <v>0</v>
      </c>
      <c r="O177" s="518">
        <f t="shared" si="6"/>
        <v>0</v>
      </c>
    </row>
    <row r="178" spans="1:15" ht="12.75">
      <c r="A178" s="30">
        <v>76</v>
      </c>
      <c r="B178" s="30">
        <v>5175</v>
      </c>
      <c r="C178" s="26">
        <v>2143</v>
      </c>
      <c r="D178" s="171"/>
      <c r="E178" s="171"/>
      <c r="F178" s="11" t="s">
        <v>93</v>
      </c>
      <c r="H178" s="9"/>
      <c r="I178" s="25"/>
      <c r="J178" s="174"/>
      <c r="K178" s="170"/>
      <c r="L178" s="82"/>
      <c r="M178" s="327">
        <v>20</v>
      </c>
      <c r="N178" s="176">
        <v>18.3</v>
      </c>
      <c r="O178" s="518">
        <f t="shared" si="6"/>
        <v>0.915</v>
      </c>
    </row>
    <row r="179" spans="1:15" ht="12.75">
      <c r="A179" s="87">
        <v>76</v>
      </c>
      <c r="B179" s="30"/>
      <c r="C179" s="26"/>
      <c r="D179" s="171"/>
      <c r="E179" s="171"/>
      <c r="F179" s="70" t="s">
        <v>666</v>
      </c>
      <c r="H179" s="9"/>
      <c r="I179" s="25"/>
      <c r="J179" s="194"/>
      <c r="K179" s="195"/>
      <c r="L179" s="341"/>
      <c r="M179" s="328">
        <f>SUM(M176:M178)</f>
        <v>120</v>
      </c>
      <c r="N179" s="178">
        <f>SUM(N176:N178)</f>
        <v>62.400000000000006</v>
      </c>
      <c r="O179" s="519">
        <f>N179/M179</f>
        <v>0.52</v>
      </c>
    </row>
    <row r="180" spans="1:15" ht="3" customHeight="1">
      <c r="A180" s="87"/>
      <c r="B180" s="30"/>
      <c r="C180" s="26"/>
      <c r="D180" s="171"/>
      <c r="E180" s="171"/>
      <c r="F180" s="70"/>
      <c r="H180" s="9"/>
      <c r="I180" s="25"/>
      <c r="J180" s="174"/>
      <c r="K180" s="170"/>
      <c r="L180" s="82"/>
      <c r="M180" s="328"/>
      <c r="N180" s="176"/>
      <c r="O180" s="519"/>
    </row>
    <row r="181" spans="1:15" ht="12.75">
      <c r="A181" s="87">
        <v>78</v>
      </c>
      <c r="B181" s="30">
        <v>5213</v>
      </c>
      <c r="C181" s="26">
        <v>2143</v>
      </c>
      <c r="D181" s="171"/>
      <c r="E181" s="171"/>
      <c r="F181" s="102" t="s">
        <v>465</v>
      </c>
      <c r="H181" s="9"/>
      <c r="I181" s="52"/>
      <c r="J181" s="174"/>
      <c r="K181" s="170"/>
      <c r="L181" s="82"/>
      <c r="M181" s="328">
        <v>1253</v>
      </c>
      <c r="N181" s="178">
        <v>1253</v>
      </c>
      <c r="O181" s="519">
        <f aca="true" t="shared" si="7" ref="O181:O217">N181/M181</f>
        <v>1</v>
      </c>
    </row>
    <row r="182" spans="1:15" ht="12.75">
      <c r="A182" s="87">
        <v>78</v>
      </c>
      <c r="B182" s="30">
        <v>2229</v>
      </c>
      <c r="C182" s="26">
        <v>6409</v>
      </c>
      <c r="D182" s="171"/>
      <c r="E182" s="171"/>
      <c r="F182" s="102" t="s">
        <v>845</v>
      </c>
      <c r="H182" s="9"/>
      <c r="I182" s="52"/>
      <c r="J182" s="150">
        <v>152</v>
      </c>
      <c r="K182" s="178">
        <v>152.63</v>
      </c>
      <c r="L182" s="519">
        <f>K182/J182</f>
        <v>1.0041447368421053</v>
      </c>
      <c r="M182" s="341"/>
      <c r="N182" s="195"/>
      <c r="O182" s="660"/>
    </row>
    <row r="183" spans="1:15" ht="12.75">
      <c r="A183" s="87">
        <v>78</v>
      </c>
      <c r="B183" s="30">
        <v>5213</v>
      </c>
      <c r="C183" s="26">
        <v>2143</v>
      </c>
      <c r="D183" s="171"/>
      <c r="E183" s="171"/>
      <c r="F183" s="102" t="s">
        <v>1052</v>
      </c>
      <c r="H183" s="9"/>
      <c r="I183" s="52"/>
      <c r="J183" s="174"/>
      <c r="K183" s="377"/>
      <c r="L183" s="513"/>
      <c r="M183" s="328">
        <v>727</v>
      </c>
      <c r="N183" s="178">
        <v>727</v>
      </c>
      <c r="O183" s="519">
        <f t="shared" si="7"/>
        <v>1</v>
      </c>
    </row>
    <row r="184" spans="1:15" ht="2.25" customHeight="1">
      <c r="A184" s="87"/>
      <c r="B184" s="30"/>
      <c r="C184" s="30"/>
      <c r="D184" s="171"/>
      <c r="E184" s="171"/>
      <c r="F184" s="154"/>
      <c r="G184" s="4"/>
      <c r="H184" s="9"/>
      <c r="I184" s="4"/>
      <c r="J184" s="152"/>
      <c r="K184" s="176"/>
      <c r="L184" s="175"/>
      <c r="M184" s="661"/>
      <c r="N184" s="178">
        <v>0</v>
      </c>
      <c r="O184" s="519"/>
    </row>
    <row r="185" spans="1:15" ht="12.75" customHeight="1">
      <c r="A185" s="89">
        <v>82</v>
      </c>
      <c r="B185" s="30">
        <v>2111</v>
      </c>
      <c r="C185" s="30">
        <v>2143</v>
      </c>
      <c r="D185" s="757"/>
      <c r="E185" s="171"/>
      <c r="F185" s="154" t="s">
        <v>530</v>
      </c>
      <c r="G185" s="4"/>
      <c r="H185" s="9"/>
      <c r="I185" s="4"/>
      <c r="J185" s="150">
        <v>15</v>
      </c>
      <c r="K185" s="178">
        <v>15.466</v>
      </c>
      <c r="L185" s="519">
        <f>K185/J185</f>
        <v>1.0310666666666666</v>
      </c>
      <c r="M185" s="341"/>
      <c r="N185" s="195"/>
      <c r="O185" s="660"/>
    </row>
    <row r="186" spans="1:15" ht="12" customHeight="1">
      <c r="A186" s="89">
        <v>82</v>
      </c>
      <c r="B186" s="30">
        <v>5222</v>
      </c>
      <c r="C186" s="30">
        <v>2143</v>
      </c>
      <c r="D186" s="757"/>
      <c r="E186" s="171"/>
      <c r="F186" s="154" t="s">
        <v>360</v>
      </c>
      <c r="G186" s="4"/>
      <c r="H186" s="9"/>
      <c r="I186" s="4"/>
      <c r="J186" s="174"/>
      <c r="K186" s="170"/>
      <c r="L186" s="82"/>
      <c r="M186" s="328">
        <v>95</v>
      </c>
      <c r="N186" s="178">
        <v>95</v>
      </c>
      <c r="O186" s="519">
        <f t="shared" si="7"/>
        <v>1</v>
      </c>
    </row>
    <row r="187" spans="1:15" ht="2.25" customHeight="1">
      <c r="A187" s="89"/>
      <c r="B187" s="30"/>
      <c r="C187" s="30"/>
      <c r="D187" s="757"/>
      <c r="E187" s="171"/>
      <c r="F187" s="154"/>
      <c r="G187" s="4"/>
      <c r="H187" s="9"/>
      <c r="I187" s="4"/>
      <c r="J187" s="174"/>
      <c r="K187" s="170"/>
      <c r="L187" s="82"/>
      <c r="M187" s="175"/>
      <c r="N187" s="176"/>
      <c r="O187" s="519"/>
    </row>
    <row r="188" spans="1:15" ht="12" customHeight="1">
      <c r="A188" s="89">
        <v>83</v>
      </c>
      <c r="B188" s="30">
        <v>5169</v>
      </c>
      <c r="C188" s="30">
        <v>2143</v>
      </c>
      <c r="D188" s="757"/>
      <c r="E188" s="171"/>
      <c r="F188" s="65" t="s">
        <v>612</v>
      </c>
      <c r="G188" s="4"/>
      <c r="H188" s="9"/>
      <c r="I188" s="4"/>
      <c r="J188" s="174"/>
      <c r="K188" s="170"/>
      <c r="L188" s="82"/>
      <c r="M188" s="397">
        <v>0</v>
      </c>
      <c r="N188" s="198">
        <v>300</v>
      </c>
      <c r="O188" s="523"/>
    </row>
    <row r="189" spans="1:15" ht="1.5" customHeight="1">
      <c r="A189" s="89"/>
      <c r="B189" s="30"/>
      <c r="C189" s="30"/>
      <c r="D189" s="757"/>
      <c r="E189" s="757"/>
      <c r="F189" s="65"/>
      <c r="G189" s="4"/>
      <c r="H189" s="9"/>
      <c r="I189" s="4"/>
      <c r="J189" s="152"/>
      <c r="K189" s="176"/>
      <c r="L189" s="175"/>
      <c r="M189" s="177"/>
      <c r="N189" s="178"/>
      <c r="O189" s="519"/>
    </row>
    <row r="190" spans="1:15" ht="13.5" customHeight="1">
      <c r="A190" s="79">
        <v>120</v>
      </c>
      <c r="B190" s="30">
        <v>2112</v>
      </c>
      <c r="C190" s="30">
        <v>6171</v>
      </c>
      <c r="D190" s="757"/>
      <c r="E190" s="171"/>
      <c r="F190" s="67" t="s">
        <v>891</v>
      </c>
      <c r="G190" s="4"/>
      <c r="H190" s="9"/>
      <c r="I190" s="4"/>
      <c r="J190" s="217">
        <v>0</v>
      </c>
      <c r="K190" s="218">
        <v>3.69</v>
      </c>
      <c r="L190" s="662"/>
      <c r="M190" s="82"/>
      <c r="N190" s="170"/>
      <c r="O190" s="660"/>
    </row>
    <row r="191" spans="1:15" ht="12.75">
      <c r="A191" s="49">
        <v>120</v>
      </c>
      <c r="B191" s="30">
        <v>5169</v>
      </c>
      <c r="C191" s="30">
        <v>6171</v>
      </c>
      <c r="D191" s="758"/>
      <c r="E191" s="171"/>
      <c r="F191" s="11" t="s">
        <v>1027</v>
      </c>
      <c r="H191" s="9"/>
      <c r="I191" s="25"/>
      <c r="J191" s="174"/>
      <c r="K191" s="170"/>
      <c r="L191" s="82"/>
      <c r="M191" s="327">
        <v>5</v>
      </c>
      <c r="N191" s="176">
        <v>2.2</v>
      </c>
      <c r="O191" s="518">
        <f t="shared" si="7"/>
        <v>0.44000000000000006</v>
      </c>
    </row>
    <row r="192" spans="1:15" ht="12.75">
      <c r="A192" s="49">
        <v>120</v>
      </c>
      <c r="B192" s="30">
        <v>5175</v>
      </c>
      <c r="C192" s="30">
        <v>6171</v>
      </c>
      <c r="D192" s="757"/>
      <c r="E192" s="171"/>
      <c r="F192" s="11" t="s">
        <v>93</v>
      </c>
      <c r="H192" s="9"/>
      <c r="I192" s="52"/>
      <c r="J192" s="174"/>
      <c r="K192" s="170"/>
      <c r="L192" s="82"/>
      <c r="M192" s="327">
        <v>95</v>
      </c>
      <c r="N192" s="176">
        <v>93.051</v>
      </c>
      <c r="O192" s="518">
        <f t="shared" si="7"/>
        <v>0.9794842105263158</v>
      </c>
    </row>
    <row r="193" spans="1:15" ht="12.75">
      <c r="A193" s="49">
        <v>120</v>
      </c>
      <c r="B193" s="30">
        <v>5194</v>
      </c>
      <c r="C193" s="30">
        <v>6171</v>
      </c>
      <c r="D193" s="760"/>
      <c r="E193" s="171"/>
      <c r="F193" s="11" t="s">
        <v>94</v>
      </c>
      <c r="H193" s="9"/>
      <c r="I193" s="52"/>
      <c r="J193" s="174"/>
      <c r="K193" s="170"/>
      <c r="L193" s="82"/>
      <c r="M193" s="327">
        <v>50</v>
      </c>
      <c r="N193" s="176">
        <v>47.16</v>
      </c>
      <c r="O193" s="518">
        <f t="shared" si="7"/>
        <v>0.9431999999999999</v>
      </c>
    </row>
    <row r="194" spans="1:15" ht="12.75">
      <c r="A194" s="49">
        <v>120</v>
      </c>
      <c r="B194" s="32">
        <v>5901</v>
      </c>
      <c r="C194" s="32">
        <v>6171</v>
      </c>
      <c r="D194" s="757"/>
      <c r="E194" s="171"/>
      <c r="F194" s="11" t="s">
        <v>466</v>
      </c>
      <c r="H194" s="9"/>
      <c r="I194" s="52"/>
      <c r="J194" s="174"/>
      <c r="K194" s="170"/>
      <c r="L194" s="508"/>
      <c r="M194" s="327">
        <v>2</v>
      </c>
      <c r="N194" s="176">
        <v>0</v>
      </c>
      <c r="O194" s="518">
        <f t="shared" si="7"/>
        <v>0</v>
      </c>
    </row>
    <row r="195" spans="1:15" ht="12.75">
      <c r="A195" s="49">
        <v>120</v>
      </c>
      <c r="B195" s="32">
        <v>5222</v>
      </c>
      <c r="C195" s="32">
        <v>3419</v>
      </c>
      <c r="D195" s="757"/>
      <c r="E195" s="171"/>
      <c r="F195" s="173" t="s">
        <v>584</v>
      </c>
      <c r="H195" s="9"/>
      <c r="I195" s="52"/>
      <c r="J195" s="174"/>
      <c r="K195" s="170"/>
      <c r="L195" s="508"/>
      <c r="M195" s="327">
        <v>5</v>
      </c>
      <c r="N195" s="176">
        <v>5</v>
      </c>
      <c r="O195" s="518">
        <f t="shared" si="7"/>
        <v>1</v>
      </c>
    </row>
    <row r="196" spans="1:15" ht="12.75">
      <c r="A196" s="49">
        <v>120</v>
      </c>
      <c r="B196" s="32">
        <v>5229</v>
      </c>
      <c r="C196" s="32">
        <v>3419</v>
      </c>
      <c r="D196" s="757"/>
      <c r="E196" s="171"/>
      <c r="F196" s="173" t="s">
        <v>639</v>
      </c>
      <c r="H196" s="9"/>
      <c r="I196" s="52"/>
      <c r="J196" s="174"/>
      <c r="K196" s="170"/>
      <c r="L196" s="508"/>
      <c r="M196" s="327">
        <v>5</v>
      </c>
      <c r="N196" s="176">
        <v>5</v>
      </c>
      <c r="O196" s="518">
        <f t="shared" si="7"/>
        <v>1</v>
      </c>
    </row>
    <row r="197" spans="1:15" ht="12.75">
      <c r="A197" s="30">
        <v>120</v>
      </c>
      <c r="B197" s="30">
        <v>5213</v>
      </c>
      <c r="C197" s="30">
        <v>3419</v>
      </c>
      <c r="D197" s="171"/>
      <c r="E197" s="171"/>
      <c r="F197" s="11" t="s">
        <v>585</v>
      </c>
      <c r="H197" s="9"/>
      <c r="I197" s="52"/>
      <c r="J197" s="174"/>
      <c r="K197" s="170"/>
      <c r="L197" s="508"/>
      <c r="M197" s="327">
        <v>8</v>
      </c>
      <c r="N197" s="176">
        <v>8</v>
      </c>
      <c r="O197" s="518">
        <f t="shared" si="7"/>
        <v>1</v>
      </c>
    </row>
    <row r="198" spans="1:15" ht="12.75">
      <c r="A198" s="49">
        <v>120</v>
      </c>
      <c r="B198" s="32">
        <v>5212</v>
      </c>
      <c r="C198" s="32">
        <v>3312</v>
      </c>
      <c r="D198" s="757"/>
      <c r="E198" s="171"/>
      <c r="F198" s="173" t="s">
        <v>1060</v>
      </c>
      <c r="H198" s="9"/>
      <c r="I198" s="52"/>
      <c r="J198" s="174"/>
      <c r="K198" s="170"/>
      <c r="L198" s="508"/>
      <c r="M198" s="327">
        <v>10</v>
      </c>
      <c r="N198" s="176">
        <v>10</v>
      </c>
      <c r="O198" s="518">
        <f t="shared" si="7"/>
        <v>1</v>
      </c>
    </row>
    <row r="199" spans="1:15" ht="12.75">
      <c r="A199" s="49">
        <v>120</v>
      </c>
      <c r="B199" s="32">
        <v>5333</v>
      </c>
      <c r="C199" s="32">
        <v>3312</v>
      </c>
      <c r="D199" s="757"/>
      <c r="E199" s="171"/>
      <c r="F199" s="173" t="s">
        <v>685</v>
      </c>
      <c r="H199" s="9"/>
      <c r="I199" s="52"/>
      <c r="J199" s="174"/>
      <c r="K199" s="170"/>
      <c r="L199" s="508"/>
      <c r="M199" s="327">
        <v>5</v>
      </c>
      <c r="N199" s="176">
        <v>5</v>
      </c>
      <c r="O199" s="518">
        <f t="shared" si="7"/>
        <v>1</v>
      </c>
    </row>
    <row r="200" spans="1:15" ht="12.75">
      <c r="A200" s="49">
        <v>120</v>
      </c>
      <c r="B200" s="32">
        <v>5339</v>
      </c>
      <c r="C200" s="32">
        <v>3312</v>
      </c>
      <c r="D200" s="757"/>
      <c r="E200" s="171"/>
      <c r="F200" s="62" t="s">
        <v>636</v>
      </c>
      <c r="H200" s="9"/>
      <c r="I200" s="52"/>
      <c r="J200" s="174"/>
      <c r="K200" s="170"/>
      <c r="L200" s="508"/>
      <c r="M200" s="327">
        <v>10</v>
      </c>
      <c r="N200" s="176">
        <v>10</v>
      </c>
      <c r="O200" s="518">
        <f t="shared" si="7"/>
        <v>1</v>
      </c>
    </row>
    <row r="201" spans="1:15" ht="12.75">
      <c r="A201" s="87">
        <v>120</v>
      </c>
      <c r="B201" s="30"/>
      <c r="C201" s="30"/>
      <c r="D201" s="171"/>
      <c r="E201" s="171"/>
      <c r="F201" s="70" t="s">
        <v>44</v>
      </c>
      <c r="H201" s="9"/>
      <c r="I201" s="52"/>
      <c r="J201" s="150">
        <f>SUM(J190:J200)</f>
        <v>0</v>
      </c>
      <c r="K201" s="178">
        <f>SUM(K190:K200)</f>
        <v>3.69</v>
      </c>
      <c r="L201" s="177"/>
      <c r="M201" s="328">
        <f>SUM(M191:M200)</f>
        <v>195</v>
      </c>
      <c r="N201" s="178">
        <f>SUM(N191:N200)</f>
        <v>185.411</v>
      </c>
      <c r="O201" s="519">
        <f t="shared" si="7"/>
        <v>0.950825641025641</v>
      </c>
    </row>
    <row r="202" spans="1:15" ht="3" customHeight="1">
      <c r="A202" s="87"/>
      <c r="B202" s="30"/>
      <c r="C202" s="30"/>
      <c r="D202" s="171"/>
      <c r="E202" s="171"/>
      <c r="F202" s="70"/>
      <c r="H202" s="9"/>
      <c r="I202" s="4"/>
      <c r="J202" s="152"/>
      <c r="K202" s="176"/>
      <c r="L202" s="175"/>
      <c r="M202" s="328"/>
      <c r="N202" s="178"/>
      <c r="O202" s="519"/>
    </row>
    <row r="203" spans="1:15" ht="12" customHeight="1">
      <c r="A203" s="26">
        <v>84</v>
      </c>
      <c r="B203" s="30">
        <v>4116</v>
      </c>
      <c r="C203" s="30"/>
      <c r="D203" s="171"/>
      <c r="E203" s="171">
        <v>34070</v>
      </c>
      <c r="F203" s="62" t="s">
        <v>51</v>
      </c>
      <c r="H203" s="9"/>
      <c r="I203" s="4"/>
      <c r="J203" s="152">
        <v>200</v>
      </c>
      <c r="K203" s="176">
        <v>200</v>
      </c>
      <c r="L203" s="518">
        <f>K203/J203</f>
        <v>1</v>
      </c>
      <c r="M203" s="341"/>
      <c r="N203" s="195"/>
      <c r="O203" s="660"/>
    </row>
    <row r="204" spans="1:15" ht="12" customHeight="1">
      <c r="A204" s="26">
        <v>84</v>
      </c>
      <c r="B204" s="30">
        <v>4122</v>
      </c>
      <c r="C204" s="30"/>
      <c r="D204" s="171"/>
      <c r="E204" s="171">
        <v>800</v>
      </c>
      <c r="F204" s="152" t="s">
        <v>569</v>
      </c>
      <c r="H204" s="9"/>
      <c r="I204" s="4"/>
      <c r="J204" s="152">
        <v>100</v>
      </c>
      <c r="K204" s="176">
        <v>100</v>
      </c>
      <c r="L204" s="518">
        <f>K204/J204</f>
        <v>1</v>
      </c>
      <c r="M204" s="341"/>
      <c r="N204" s="195"/>
      <c r="O204" s="660"/>
    </row>
    <row r="205" spans="1:15" ht="12" customHeight="1">
      <c r="A205" s="26">
        <v>84</v>
      </c>
      <c r="B205" s="30">
        <v>2112</v>
      </c>
      <c r="C205" s="30">
        <v>3319</v>
      </c>
      <c r="D205" s="171"/>
      <c r="E205" s="171"/>
      <c r="F205" s="152" t="s">
        <v>1089</v>
      </c>
      <c r="H205" s="9"/>
      <c r="I205" s="4"/>
      <c r="J205" s="152">
        <v>175</v>
      </c>
      <c r="K205" s="176">
        <v>269.58</v>
      </c>
      <c r="L205" s="518">
        <f>K205/J205</f>
        <v>1.5404571428571427</v>
      </c>
      <c r="M205" s="341"/>
      <c r="N205" s="195"/>
      <c r="O205" s="660"/>
    </row>
    <row r="206" spans="1:15" ht="12" customHeight="1">
      <c r="A206" s="26">
        <v>84</v>
      </c>
      <c r="B206" s="30">
        <v>5169</v>
      </c>
      <c r="C206" s="30">
        <v>3319</v>
      </c>
      <c r="D206" s="171"/>
      <c r="E206" s="171">
        <v>34070</v>
      </c>
      <c r="F206" s="62" t="s">
        <v>1088</v>
      </c>
      <c r="H206" s="9"/>
      <c r="I206" s="4"/>
      <c r="J206" s="174"/>
      <c r="K206" s="170"/>
      <c r="L206" s="82"/>
      <c r="M206" s="327">
        <v>200</v>
      </c>
      <c r="N206" s="176">
        <v>200</v>
      </c>
      <c r="O206" s="518">
        <f>N206/M206</f>
        <v>1</v>
      </c>
    </row>
    <row r="207" spans="1:15" ht="12.75">
      <c r="A207" s="26">
        <v>84</v>
      </c>
      <c r="B207" s="30">
        <v>5169</v>
      </c>
      <c r="C207" s="30">
        <v>3319</v>
      </c>
      <c r="D207" s="171"/>
      <c r="E207" s="171"/>
      <c r="F207" s="104" t="s">
        <v>467</v>
      </c>
      <c r="H207" s="9"/>
      <c r="I207" s="4"/>
      <c r="J207" s="174"/>
      <c r="K207" s="170"/>
      <c r="L207" s="505"/>
      <c r="M207" s="327">
        <v>670</v>
      </c>
      <c r="N207" s="176">
        <v>669.971</v>
      </c>
      <c r="O207" s="518">
        <f t="shared" si="7"/>
        <v>0.9999567164179105</v>
      </c>
    </row>
    <row r="208" spans="1:15" ht="12.75">
      <c r="A208" s="26">
        <v>84</v>
      </c>
      <c r="B208" s="30">
        <v>5021</v>
      </c>
      <c r="C208" s="30">
        <v>3319</v>
      </c>
      <c r="D208" s="171"/>
      <c r="E208" s="171">
        <v>800</v>
      </c>
      <c r="F208" s="104" t="s">
        <v>669</v>
      </c>
      <c r="H208" s="9"/>
      <c r="I208" s="4"/>
      <c r="J208" s="174"/>
      <c r="K208" s="170"/>
      <c r="L208" s="505"/>
      <c r="M208" s="327">
        <v>100</v>
      </c>
      <c r="N208" s="176">
        <v>100</v>
      </c>
      <c r="O208" s="518">
        <f t="shared" si="7"/>
        <v>1</v>
      </c>
    </row>
    <row r="209" spans="1:15" ht="12.75">
      <c r="A209" s="26">
        <v>84</v>
      </c>
      <c r="B209" s="30">
        <v>5021</v>
      </c>
      <c r="C209" s="30">
        <v>3319</v>
      </c>
      <c r="D209" s="171"/>
      <c r="E209" s="171"/>
      <c r="F209" s="104" t="s">
        <v>669</v>
      </c>
      <c r="H209" s="9"/>
      <c r="I209" s="4"/>
      <c r="J209" s="174"/>
      <c r="K209" s="170"/>
      <c r="L209" s="505"/>
      <c r="M209" s="327">
        <v>30</v>
      </c>
      <c r="N209" s="176">
        <v>32.811</v>
      </c>
      <c r="O209" s="518">
        <f t="shared" si="7"/>
        <v>1.0937</v>
      </c>
    </row>
    <row r="210" spans="1:15" ht="12.75">
      <c r="A210" s="87">
        <v>84</v>
      </c>
      <c r="B210" s="30"/>
      <c r="C210" s="30"/>
      <c r="D210" s="171"/>
      <c r="E210" s="171"/>
      <c r="F210" s="150" t="s">
        <v>462</v>
      </c>
      <c r="G210" s="11"/>
      <c r="H210" s="12"/>
      <c r="I210" s="25"/>
      <c r="J210" s="150">
        <f>SUM(J203:J209)</f>
        <v>475</v>
      </c>
      <c r="K210" s="178">
        <f>SUM(K203:K209)</f>
        <v>569.5799999999999</v>
      </c>
      <c r="L210" s="526">
        <f>K210/J210</f>
        <v>1.1991157894736841</v>
      </c>
      <c r="M210" s="328">
        <f>SUM(M206:M209)</f>
        <v>1000</v>
      </c>
      <c r="N210" s="178">
        <f>SUM(N206:N209)</f>
        <v>1002.782</v>
      </c>
      <c r="O210" s="519">
        <f t="shared" si="7"/>
        <v>1.002782</v>
      </c>
    </row>
    <row r="211" spans="1:15" ht="3" customHeight="1">
      <c r="A211" s="87"/>
      <c r="B211" s="30"/>
      <c r="C211" s="30"/>
      <c r="D211" s="171"/>
      <c r="E211" s="171"/>
      <c r="F211" s="150"/>
      <c r="G211" s="4"/>
      <c r="H211" s="9"/>
      <c r="I211" s="4"/>
      <c r="J211" s="150"/>
      <c r="K211" s="178"/>
      <c r="L211" s="177"/>
      <c r="M211" s="328"/>
      <c r="N211" s="178"/>
      <c r="O211" s="519"/>
    </row>
    <row r="212" spans="1:15" ht="12.75">
      <c r="A212" s="128">
        <v>86</v>
      </c>
      <c r="B212" s="128">
        <v>5169</v>
      </c>
      <c r="C212" s="128">
        <v>3319</v>
      </c>
      <c r="D212" s="306"/>
      <c r="E212" s="306"/>
      <c r="F212" s="62" t="s">
        <v>17</v>
      </c>
      <c r="G212" s="62"/>
      <c r="H212" s="62"/>
      <c r="I212" s="62"/>
      <c r="J212" s="498"/>
      <c r="K212" s="82"/>
      <c r="L212" s="505"/>
      <c r="M212" s="662">
        <v>17</v>
      </c>
      <c r="N212" s="176">
        <v>17.16</v>
      </c>
      <c r="O212" s="518">
        <f t="shared" si="7"/>
        <v>1.0094117647058825</v>
      </c>
    </row>
    <row r="213" spans="1:15" ht="12.75">
      <c r="A213" s="135">
        <v>86</v>
      </c>
      <c r="B213" s="128"/>
      <c r="C213" s="128"/>
      <c r="D213" s="306"/>
      <c r="E213" s="306"/>
      <c r="F213" s="151" t="s">
        <v>920</v>
      </c>
      <c r="G213" s="70"/>
      <c r="H213" s="70"/>
      <c r="I213" s="70"/>
      <c r="J213" s="501"/>
      <c r="K213" s="221"/>
      <c r="L213" s="505"/>
      <c r="M213" s="177">
        <f>SUM(M212)</f>
        <v>17</v>
      </c>
      <c r="N213" s="178">
        <f>SUM(N212)</f>
        <v>17.16</v>
      </c>
      <c r="O213" s="519">
        <f t="shared" si="7"/>
        <v>1.0094117647058825</v>
      </c>
    </row>
    <row r="214" spans="1:15" ht="2.25" customHeight="1">
      <c r="A214" s="135"/>
      <c r="B214" s="128"/>
      <c r="C214" s="128"/>
      <c r="D214" s="306"/>
      <c r="E214" s="306"/>
      <c r="F214" s="80"/>
      <c r="G214" s="229"/>
      <c r="H214" s="499"/>
      <c r="I214" s="436"/>
      <c r="J214" s="341"/>
      <c r="K214" s="195"/>
      <c r="L214" s="341"/>
      <c r="M214" s="328">
        <f>SUM(M212:M213)</f>
        <v>34</v>
      </c>
      <c r="N214" s="178"/>
      <c r="O214" s="519"/>
    </row>
    <row r="215" spans="1:15" ht="12.75">
      <c r="A215" s="128">
        <v>87</v>
      </c>
      <c r="B215" s="128">
        <v>5169</v>
      </c>
      <c r="C215" s="128">
        <v>3319</v>
      </c>
      <c r="D215" s="306"/>
      <c r="E215" s="306"/>
      <c r="F215" s="62" t="s">
        <v>79</v>
      </c>
      <c r="G215" s="62"/>
      <c r="H215" s="62"/>
      <c r="I215" s="62"/>
      <c r="J215" s="498"/>
      <c r="K215" s="82"/>
      <c r="L215" s="505"/>
      <c r="M215" s="327">
        <v>55</v>
      </c>
      <c r="N215" s="320">
        <v>55.35</v>
      </c>
      <c r="O215" s="518">
        <f t="shared" si="7"/>
        <v>1.0063636363636363</v>
      </c>
    </row>
    <row r="216" spans="1:15" ht="12.75">
      <c r="A216" s="128">
        <v>87</v>
      </c>
      <c r="B216" s="128">
        <v>5194</v>
      </c>
      <c r="C216" s="128">
        <v>3319</v>
      </c>
      <c r="D216" s="306"/>
      <c r="E216" s="306"/>
      <c r="F216" s="229" t="s">
        <v>94</v>
      </c>
      <c r="G216" s="229"/>
      <c r="H216" s="229"/>
      <c r="I216" s="229"/>
      <c r="J216" s="498"/>
      <c r="K216" s="82"/>
      <c r="L216" s="505"/>
      <c r="M216" s="327">
        <v>10</v>
      </c>
      <c r="N216" s="320">
        <v>10</v>
      </c>
      <c r="O216" s="518">
        <f t="shared" si="7"/>
        <v>1</v>
      </c>
    </row>
    <row r="217" spans="1:15" ht="12.75">
      <c r="A217" s="26">
        <v>87</v>
      </c>
      <c r="B217" s="26">
        <v>5139</v>
      </c>
      <c r="C217" s="26">
        <v>3319</v>
      </c>
      <c r="D217" s="171"/>
      <c r="E217" s="171"/>
      <c r="F217" s="62" t="s">
        <v>1102</v>
      </c>
      <c r="G217" s="62"/>
      <c r="H217" s="62"/>
      <c r="I217" s="62"/>
      <c r="J217" s="498"/>
      <c r="K217" s="82"/>
      <c r="L217" s="505"/>
      <c r="M217" s="327">
        <v>10</v>
      </c>
      <c r="N217" s="320">
        <v>10</v>
      </c>
      <c r="O217" s="518">
        <f t="shared" si="7"/>
        <v>1</v>
      </c>
    </row>
    <row r="218" spans="1:15" ht="12.75">
      <c r="A218" s="128">
        <v>87</v>
      </c>
      <c r="B218" s="128">
        <v>2321</v>
      </c>
      <c r="C218" s="128">
        <v>3319</v>
      </c>
      <c r="D218" s="306"/>
      <c r="E218" s="306"/>
      <c r="F218" s="62" t="s">
        <v>602</v>
      </c>
      <c r="G218" s="62"/>
      <c r="H218" s="62"/>
      <c r="I218" s="62"/>
      <c r="J218" s="152">
        <v>50</v>
      </c>
      <c r="K218" s="176">
        <v>50</v>
      </c>
      <c r="L218" s="525">
        <f>K218/J218</f>
        <v>1</v>
      </c>
      <c r="M218" s="336"/>
      <c r="N218" s="699"/>
      <c r="O218" s="650"/>
    </row>
    <row r="219" spans="1:15" ht="12.75">
      <c r="A219" s="87">
        <v>87</v>
      </c>
      <c r="B219" s="26"/>
      <c r="C219" s="26"/>
      <c r="D219" s="171"/>
      <c r="E219" s="171"/>
      <c r="F219" s="150" t="s">
        <v>439</v>
      </c>
      <c r="G219" s="70"/>
      <c r="H219" s="70"/>
      <c r="I219" s="70"/>
      <c r="J219" s="150">
        <f>SUM(J218:J218)</f>
        <v>50</v>
      </c>
      <c r="K219" s="178">
        <f>SUM(K218:K218)</f>
        <v>50</v>
      </c>
      <c r="L219" s="526">
        <f>K219/J219</f>
        <v>1</v>
      </c>
      <c r="M219" s="177">
        <f>SUM(M215:M218)</f>
        <v>75</v>
      </c>
      <c r="N219" s="191">
        <f>SUM(N215:N218)</f>
        <v>75.35</v>
      </c>
      <c r="O219" s="519">
        <f>N219/M219</f>
        <v>1.0046666666666666</v>
      </c>
    </row>
    <row r="220" spans="1:15" ht="2.25" customHeight="1">
      <c r="A220" s="87"/>
      <c r="B220" s="26"/>
      <c r="C220" s="26"/>
      <c r="D220" s="171"/>
      <c r="E220" s="171"/>
      <c r="F220" s="203"/>
      <c r="G220" s="14"/>
      <c r="H220" s="14"/>
      <c r="I220" s="14"/>
      <c r="J220" s="70"/>
      <c r="K220" s="178"/>
      <c r="L220" s="526"/>
      <c r="M220" s="221"/>
      <c r="N220" s="221"/>
      <c r="O220" s="660"/>
    </row>
    <row r="221" spans="1:15" ht="13.5" customHeight="1">
      <c r="A221" s="87">
        <v>88</v>
      </c>
      <c r="B221" s="26">
        <v>2111</v>
      </c>
      <c r="C221" s="26">
        <v>3312</v>
      </c>
      <c r="D221" s="171"/>
      <c r="E221" s="171"/>
      <c r="F221" s="203" t="s">
        <v>653</v>
      </c>
      <c r="G221" s="14"/>
      <c r="H221" s="14"/>
      <c r="I221" s="14"/>
      <c r="J221" s="177">
        <v>1190</v>
      </c>
      <c r="K221" s="178">
        <v>1190</v>
      </c>
      <c r="L221" s="526">
        <f>K221/J221</f>
        <v>1</v>
      </c>
      <c r="M221" s="221"/>
      <c r="N221" s="221"/>
      <c r="O221" s="660"/>
    </row>
    <row r="222" spans="1:15" ht="12.75">
      <c r="A222" s="135">
        <v>88</v>
      </c>
      <c r="B222" s="128">
        <v>5169</v>
      </c>
      <c r="C222" s="128">
        <v>3312</v>
      </c>
      <c r="D222" s="306"/>
      <c r="E222" s="306"/>
      <c r="F222" s="203" t="s">
        <v>544</v>
      </c>
      <c r="G222" s="14"/>
      <c r="H222" s="14"/>
      <c r="I222" s="14"/>
      <c r="J222" s="14"/>
      <c r="K222" s="195"/>
      <c r="L222" s="682"/>
      <c r="M222" s="177">
        <v>1490</v>
      </c>
      <c r="N222" s="178">
        <v>1485</v>
      </c>
      <c r="O222" s="519">
        <f>N222/M222</f>
        <v>0.9966442953020134</v>
      </c>
    </row>
    <row r="223" spans="1:15" ht="3" customHeight="1">
      <c r="A223" s="87"/>
      <c r="B223" s="26"/>
      <c r="C223" s="26"/>
      <c r="D223" s="171"/>
      <c r="E223" s="171"/>
      <c r="F223" s="150"/>
      <c r="G223" s="14"/>
      <c r="H223" s="14"/>
      <c r="I223" s="14"/>
      <c r="J223" s="70"/>
      <c r="K223" s="178"/>
      <c r="L223" s="526"/>
      <c r="M223" s="177"/>
      <c r="N223" s="177"/>
      <c r="O223" s="519"/>
    </row>
    <row r="224" spans="1:15" ht="12.75">
      <c r="A224" s="87">
        <v>89</v>
      </c>
      <c r="B224" s="26">
        <v>2111</v>
      </c>
      <c r="C224" s="26">
        <v>3319</v>
      </c>
      <c r="D224" s="171"/>
      <c r="E224" s="171"/>
      <c r="F224" s="150" t="s">
        <v>763</v>
      </c>
      <c r="G224" s="14"/>
      <c r="H224" s="14"/>
      <c r="I224" s="14"/>
      <c r="J224" s="150">
        <v>238</v>
      </c>
      <c r="K224" s="178">
        <v>238</v>
      </c>
      <c r="L224" s="526">
        <f>K224/J224</f>
        <v>1</v>
      </c>
      <c r="M224" s="221"/>
      <c r="N224" s="221"/>
      <c r="O224" s="660"/>
    </row>
    <row r="225" spans="1:15" ht="12.75">
      <c r="A225" s="135">
        <v>89</v>
      </c>
      <c r="B225" s="128">
        <v>5212</v>
      </c>
      <c r="C225" s="128">
        <v>3319</v>
      </c>
      <c r="D225" s="306"/>
      <c r="E225" s="306"/>
      <c r="F225" s="203" t="s">
        <v>241</v>
      </c>
      <c r="G225" s="14"/>
      <c r="H225" s="14"/>
      <c r="I225" s="14"/>
      <c r="J225" s="14"/>
      <c r="K225" s="195"/>
      <c r="L225" s="682"/>
      <c r="M225" s="177">
        <v>10</v>
      </c>
      <c r="N225" s="178">
        <v>10</v>
      </c>
      <c r="O225" s="519">
        <f>N225/M225</f>
        <v>1</v>
      </c>
    </row>
    <row r="226" spans="1:15" ht="12.75">
      <c r="A226" s="135">
        <v>89</v>
      </c>
      <c r="B226" s="128">
        <v>5169</v>
      </c>
      <c r="C226" s="128">
        <v>3319</v>
      </c>
      <c r="D226" s="306"/>
      <c r="E226" s="306"/>
      <c r="F226" s="203" t="s">
        <v>850</v>
      </c>
      <c r="G226" s="14"/>
      <c r="H226" s="14"/>
      <c r="I226" s="14"/>
      <c r="J226" s="14"/>
      <c r="K226" s="195"/>
      <c r="L226" s="682"/>
      <c r="M226" s="397">
        <v>228</v>
      </c>
      <c r="N226" s="198">
        <v>223.75</v>
      </c>
      <c r="O226" s="523">
        <f>N226/M226</f>
        <v>0.981359649122807</v>
      </c>
    </row>
    <row r="227" spans="1:15" ht="2.25" customHeight="1">
      <c r="A227" s="135"/>
      <c r="B227" s="128"/>
      <c r="C227" s="128"/>
      <c r="D227" s="306"/>
      <c r="E227" s="306"/>
      <c r="F227" s="203"/>
      <c r="G227" s="14"/>
      <c r="H227" s="14"/>
      <c r="I227" s="14"/>
      <c r="J227" s="70"/>
      <c r="K227" s="178"/>
      <c r="L227" s="526"/>
      <c r="M227" s="177"/>
      <c r="N227" s="177"/>
      <c r="O227" s="519"/>
    </row>
    <row r="228" spans="1:15" ht="12.75">
      <c r="A228" s="26">
        <v>90</v>
      </c>
      <c r="B228" s="26">
        <v>2111</v>
      </c>
      <c r="C228" s="26">
        <v>3319</v>
      </c>
      <c r="D228" s="171"/>
      <c r="E228" s="171"/>
      <c r="F228" s="62" t="s">
        <v>240</v>
      </c>
      <c r="G228" s="70"/>
      <c r="H228" s="70"/>
      <c r="I228" s="70"/>
      <c r="J228" s="152">
        <v>59</v>
      </c>
      <c r="K228" s="176">
        <v>59.5</v>
      </c>
      <c r="L228" s="525">
        <f>K228/J228</f>
        <v>1.0084745762711864</v>
      </c>
      <c r="M228" s="82"/>
      <c r="N228" s="82"/>
      <c r="O228" s="743"/>
    </row>
    <row r="229" spans="1:15" ht="12.75">
      <c r="A229" s="26">
        <v>90</v>
      </c>
      <c r="B229" s="26">
        <v>5169</v>
      </c>
      <c r="C229" s="26">
        <v>3319</v>
      </c>
      <c r="D229" s="171"/>
      <c r="E229" s="171"/>
      <c r="F229" s="62" t="s">
        <v>238</v>
      </c>
      <c r="G229" s="70"/>
      <c r="H229" s="70"/>
      <c r="I229" s="742"/>
      <c r="J229" s="744"/>
      <c r="K229" s="170"/>
      <c r="L229" s="694"/>
      <c r="M229" s="175">
        <v>87</v>
      </c>
      <c r="N229" s="176">
        <v>80.81</v>
      </c>
      <c r="O229" s="518">
        <f>N229/M229</f>
        <v>0.9288505747126437</v>
      </c>
    </row>
    <row r="230" spans="1:15" ht="12.75">
      <c r="A230" s="26">
        <v>90</v>
      </c>
      <c r="B230" s="26">
        <v>5021</v>
      </c>
      <c r="C230" s="26">
        <v>3319</v>
      </c>
      <c r="D230" s="171"/>
      <c r="E230" s="171"/>
      <c r="F230" s="229" t="s">
        <v>1059</v>
      </c>
      <c r="G230" s="80"/>
      <c r="H230" s="80"/>
      <c r="I230" s="780"/>
      <c r="J230" s="744"/>
      <c r="K230" s="170"/>
      <c r="L230" s="694"/>
      <c r="M230" s="294">
        <v>6</v>
      </c>
      <c r="N230" s="205">
        <v>5.31</v>
      </c>
      <c r="O230" s="518">
        <f>N230/M230</f>
        <v>0.8849999999999999</v>
      </c>
    </row>
    <row r="231" spans="1:15" ht="13.5" thickBot="1">
      <c r="A231" s="87">
        <v>90</v>
      </c>
      <c r="B231" s="26"/>
      <c r="C231" s="26"/>
      <c r="D231" s="171"/>
      <c r="E231" s="171"/>
      <c r="F231" s="80" t="s">
        <v>239</v>
      </c>
      <c r="G231" s="80"/>
      <c r="H231" s="80"/>
      <c r="I231" s="80"/>
      <c r="J231" s="203">
        <f>SUM(J228:J229)</f>
        <v>59</v>
      </c>
      <c r="K231" s="198">
        <f>SUM(K228:K229)</f>
        <v>59.5</v>
      </c>
      <c r="L231" s="741">
        <f>K231/J231</f>
        <v>1.0084745762711864</v>
      </c>
      <c r="M231" s="397">
        <f>SUM(M229:M230)</f>
        <v>93</v>
      </c>
      <c r="N231" s="198">
        <f>SUM(N229:N230)</f>
        <v>86.12</v>
      </c>
      <c r="O231" s="523">
        <f>N231/M231</f>
        <v>0.9260215053763441</v>
      </c>
    </row>
    <row r="232" spans="1:19" ht="13.5" thickBot="1">
      <c r="A232" s="6"/>
      <c r="B232" s="6"/>
      <c r="C232" s="6"/>
      <c r="D232" s="754"/>
      <c r="E232" s="754"/>
      <c r="F232" s="24" t="s">
        <v>325</v>
      </c>
      <c r="G232" s="681" t="e">
        <f>SUM(#REF!+#REF!+#REF!+#REF!+#REF!)</f>
        <v>#REF!</v>
      </c>
      <c r="H232" s="134"/>
      <c r="I232" s="92" t="e">
        <f>#REF!+#REF!</f>
        <v>#REF!</v>
      </c>
      <c r="J232" s="350">
        <f>SUM(J160+J93+J127+J116+J108+J101+J179+J118+J169+J219+J122+J185+J69+J221+J224+J182+J231+J210+J201)</f>
        <v>5631</v>
      </c>
      <c r="K232" s="193">
        <f>SUM(K219+K179+K169+K160+K127+K122+K118+K116+K108+K101+K93+K185+K69+K221+K224+K182+K231+K210+K201)</f>
        <v>5752.742</v>
      </c>
      <c r="L232" s="531">
        <f>K232/J232</f>
        <v>1.021619960930563</v>
      </c>
      <c r="M232" s="188">
        <f>SUM(M201+M183+M179+M174+M160+M151+M137+M132+M125+M93+M87+M69+M60+M58+M186+M169+M142+M141+M139+M116+M108+M101+M210+M213+M219+M181+M222+M188+M122+M226+M231+M225)</f>
        <v>26856</v>
      </c>
      <c r="N232" s="189">
        <f>SUM(N201+N183+N179+N174+N160+N151+N137+N132+N93+N125+N87+N69+N60+N58+N169+N186+N142+N141+N139+N116+N108+N101+N219+N213+N210+N181+N222+N188+N122+N226+N231+N225)</f>
        <v>26961.259</v>
      </c>
      <c r="O232" s="524">
        <f>N232/M232</f>
        <v>1.003919384867441</v>
      </c>
      <c r="P232" s="504"/>
      <c r="Q232" s="461"/>
      <c r="R232" s="461"/>
      <c r="S232" s="461"/>
    </row>
    <row r="233" spans="1:15" ht="3" customHeight="1" thickBot="1">
      <c r="A233" s="6"/>
      <c r="B233" s="6"/>
      <c r="C233" s="6"/>
      <c r="D233" s="754"/>
      <c r="E233" s="754"/>
      <c r="J233" s="81"/>
      <c r="K233" s="168"/>
      <c r="L233" s="185"/>
      <c r="M233" s="81"/>
      <c r="N233" s="168" t="s">
        <v>1070</v>
      </c>
      <c r="O233" s="326"/>
    </row>
    <row r="234" spans="1:15" ht="12" customHeight="1" thickBot="1">
      <c r="A234" s="7">
        <v>3</v>
      </c>
      <c r="B234" s="7"/>
      <c r="C234" s="7"/>
      <c r="D234" s="364"/>
      <c r="E234" s="364"/>
      <c r="F234" s="8" t="s">
        <v>64</v>
      </c>
      <c r="H234" s="10"/>
      <c r="J234" s="81"/>
      <c r="K234" s="168"/>
      <c r="L234" s="82"/>
      <c r="M234" s="82"/>
      <c r="N234" s="170"/>
      <c r="O234" s="336"/>
    </row>
    <row r="235" spans="1:15" ht="2.25" customHeight="1">
      <c r="A235" s="87"/>
      <c r="B235" s="30"/>
      <c r="C235" s="30"/>
      <c r="D235" s="171"/>
      <c r="E235" s="171"/>
      <c r="F235" s="310"/>
      <c r="H235" s="9"/>
      <c r="I235" s="4"/>
      <c r="J235" s="174"/>
      <c r="K235" s="170"/>
      <c r="L235" s="82"/>
      <c r="M235" s="334"/>
      <c r="N235" s="195"/>
      <c r="O235" s="334"/>
    </row>
    <row r="236" spans="1:15" ht="12.75" customHeight="1">
      <c r="A236" s="26">
        <v>80</v>
      </c>
      <c r="B236" s="30">
        <v>2111</v>
      </c>
      <c r="C236" s="30">
        <v>3399</v>
      </c>
      <c r="D236" s="171"/>
      <c r="E236" s="171"/>
      <c r="F236" s="73" t="s">
        <v>396</v>
      </c>
      <c r="H236" s="9"/>
      <c r="I236" s="4"/>
      <c r="J236" s="152">
        <v>0</v>
      </c>
      <c r="K236" s="176">
        <v>118</v>
      </c>
      <c r="L236" s="175"/>
      <c r="M236" s="334"/>
      <c r="N236" s="195"/>
      <c r="O236" s="334"/>
    </row>
    <row r="237" spans="1:15" ht="12" customHeight="1">
      <c r="A237" s="30">
        <v>80</v>
      </c>
      <c r="B237" s="30">
        <v>5169</v>
      </c>
      <c r="C237" s="30">
        <v>3399</v>
      </c>
      <c r="D237" s="171"/>
      <c r="E237" s="171"/>
      <c r="F237" s="73" t="s">
        <v>1061</v>
      </c>
      <c r="J237" s="81"/>
      <c r="K237" s="168"/>
      <c r="L237" s="185"/>
      <c r="M237" s="327">
        <v>20</v>
      </c>
      <c r="N237" s="176">
        <v>11.859</v>
      </c>
      <c r="O237" s="518">
        <f>N237/M237</f>
        <v>0.59295</v>
      </c>
    </row>
    <row r="238" spans="1:15" ht="12" customHeight="1">
      <c r="A238" s="26">
        <v>80</v>
      </c>
      <c r="B238" s="30">
        <v>5194</v>
      </c>
      <c r="C238" s="30">
        <v>3399</v>
      </c>
      <c r="D238" s="171"/>
      <c r="E238" s="171"/>
      <c r="F238" s="78" t="s">
        <v>94</v>
      </c>
      <c r="H238" s="9"/>
      <c r="I238" s="4"/>
      <c r="J238" s="174"/>
      <c r="K238" s="170"/>
      <c r="L238" s="82"/>
      <c r="M238" s="327">
        <v>80</v>
      </c>
      <c r="N238" s="176">
        <v>76.812</v>
      </c>
      <c r="O238" s="518">
        <f>N238/M238</f>
        <v>0.96015</v>
      </c>
    </row>
    <row r="239" spans="1:15" ht="12" customHeight="1">
      <c r="A239" s="87">
        <v>80</v>
      </c>
      <c r="B239" s="30"/>
      <c r="C239" s="30"/>
      <c r="D239" s="171"/>
      <c r="E239" s="171"/>
      <c r="F239" s="65" t="s">
        <v>106</v>
      </c>
      <c r="H239" s="9"/>
      <c r="I239" s="2"/>
      <c r="J239" s="102">
        <f>SUM(J236:J238)</f>
        <v>0</v>
      </c>
      <c r="K239" s="180">
        <f>SUM(K236:K238)</f>
        <v>118</v>
      </c>
      <c r="L239" s="186"/>
      <c r="M239" s="338">
        <f>SUM(M237:M238)</f>
        <v>100</v>
      </c>
      <c r="N239" s="180">
        <f>SUM(N237:N238)</f>
        <v>88.67099999999999</v>
      </c>
      <c r="O239" s="519">
        <f>N239/M239</f>
        <v>0.8867099999999999</v>
      </c>
    </row>
    <row r="240" spans="1:15" ht="2.25" customHeight="1">
      <c r="A240" s="87"/>
      <c r="B240" s="30"/>
      <c r="C240" s="30"/>
      <c r="D240" s="171"/>
      <c r="E240" s="171"/>
      <c r="F240" s="65"/>
      <c r="H240" s="9"/>
      <c r="I240" s="2"/>
      <c r="J240" s="104"/>
      <c r="K240" s="179"/>
      <c r="L240" s="403"/>
      <c r="M240" s="338"/>
      <c r="N240" s="180"/>
      <c r="O240" s="519"/>
    </row>
    <row r="241" spans="1:15" ht="12" customHeight="1">
      <c r="A241" s="87">
        <v>81</v>
      </c>
      <c r="B241" s="30">
        <v>1361</v>
      </c>
      <c r="C241" s="30"/>
      <c r="D241" s="171"/>
      <c r="E241" s="171"/>
      <c r="F241" s="70" t="s">
        <v>1119</v>
      </c>
      <c r="G241" s="35"/>
      <c r="H241" s="12"/>
      <c r="I241" s="1"/>
      <c r="J241" s="497">
        <v>350</v>
      </c>
      <c r="K241" s="493">
        <v>336.36</v>
      </c>
      <c r="L241" s="791">
        <f>K241/J241</f>
        <v>0.9610285714285715</v>
      </c>
      <c r="M241" s="110"/>
      <c r="N241" s="184"/>
      <c r="O241" s="339"/>
    </row>
    <row r="242" spans="1:15" ht="3" customHeight="1">
      <c r="A242" s="87"/>
      <c r="B242" s="30"/>
      <c r="C242" s="30"/>
      <c r="D242" s="171"/>
      <c r="E242" s="171"/>
      <c r="F242" s="71"/>
      <c r="G242" s="4"/>
      <c r="H242" s="9"/>
      <c r="I242" s="1"/>
      <c r="J242" s="186"/>
      <c r="K242" s="180"/>
      <c r="L242" s="338"/>
      <c r="M242" s="403"/>
      <c r="N242" s="179"/>
      <c r="O242" s="337"/>
    </row>
    <row r="243" spans="1:15" ht="12" customHeight="1">
      <c r="A243" s="87">
        <v>91</v>
      </c>
      <c r="B243" s="30">
        <v>5169</v>
      </c>
      <c r="C243" s="30">
        <v>6171</v>
      </c>
      <c r="D243" s="171"/>
      <c r="E243" s="171"/>
      <c r="F243" s="224" t="s">
        <v>445</v>
      </c>
      <c r="H243" s="9"/>
      <c r="I243" s="129"/>
      <c r="J243" s="183"/>
      <c r="K243" s="184"/>
      <c r="L243" s="110"/>
      <c r="M243" s="789">
        <v>700</v>
      </c>
      <c r="N243" s="214">
        <v>709.381</v>
      </c>
      <c r="O243" s="790">
        <f>N243/M243</f>
        <v>1.0134014285714286</v>
      </c>
    </row>
    <row r="244" spans="1:15" ht="12" customHeight="1">
      <c r="A244" s="87">
        <v>91</v>
      </c>
      <c r="B244" s="30">
        <v>5171</v>
      </c>
      <c r="C244" s="30">
        <v>6171</v>
      </c>
      <c r="D244" s="171"/>
      <c r="E244" s="171"/>
      <c r="F244" s="310" t="s">
        <v>407</v>
      </c>
      <c r="H244" s="9"/>
      <c r="I244" s="129"/>
      <c r="J244" s="183"/>
      <c r="K244" s="184"/>
      <c r="L244" s="110"/>
      <c r="M244" s="332">
        <v>40</v>
      </c>
      <c r="N244" s="180">
        <v>30.171</v>
      </c>
      <c r="O244" s="533">
        <f aca="true" t="shared" si="8" ref="O244:O249">N244/M244</f>
        <v>0.754275</v>
      </c>
    </row>
    <row r="245" spans="1:15" ht="12" customHeight="1">
      <c r="A245" s="87">
        <v>92</v>
      </c>
      <c r="B245" s="26">
        <v>5162</v>
      </c>
      <c r="C245" s="30">
        <v>6171</v>
      </c>
      <c r="D245" s="171"/>
      <c r="E245" s="171"/>
      <c r="F245" s="102" t="s">
        <v>446</v>
      </c>
      <c r="H245" s="9"/>
      <c r="I245" s="25"/>
      <c r="J245" s="174"/>
      <c r="K245" s="170"/>
      <c r="L245" s="82"/>
      <c r="M245" s="332">
        <v>300</v>
      </c>
      <c r="N245" s="178">
        <v>299.644</v>
      </c>
      <c r="O245" s="533">
        <f t="shared" si="8"/>
        <v>0.9988133333333333</v>
      </c>
    </row>
    <row r="246" spans="1:15" ht="12" customHeight="1">
      <c r="A246" s="87">
        <v>93</v>
      </c>
      <c r="B246" s="30">
        <v>5169</v>
      </c>
      <c r="C246" s="30">
        <v>6171</v>
      </c>
      <c r="D246" s="171"/>
      <c r="E246" s="171"/>
      <c r="F246" s="65" t="s">
        <v>987</v>
      </c>
      <c r="H246" s="9"/>
      <c r="I246" s="25"/>
      <c r="J246" s="174"/>
      <c r="K246" s="170"/>
      <c r="L246" s="82"/>
      <c r="M246" s="332">
        <v>70</v>
      </c>
      <c r="N246" s="178">
        <v>69.778</v>
      </c>
      <c r="O246" s="533">
        <f t="shared" si="8"/>
        <v>0.9968285714285715</v>
      </c>
    </row>
    <row r="247" spans="1:15" ht="12" customHeight="1">
      <c r="A247" s="87">
        <v>98</v>
      </c>
      <c r="B247" s="30">
        <v>5164</v>
      </c>
      <c r="C247" s="30">
        <v>6171</v>
      </c>
      <c r="D247" s="171"/>
      <c r="E247" s="171"/>
      <c r="F247" s="65" t="s">
        <v>922</v>
      </c>
      <c r="H247" s="9"/>
      <c r="I247" s="25"/>
      <c r="J247" s="174"/>
      <c r="K247" s="170"/>
      <c r="L247" s="82"/>
      <c r="M247" s="332">
        <v>1658</v>
      </c>
      <c r="N247" s="178">
        <v>1658.48</v>
      </c>
      <c r="O247" s="533">
        <f t="shared" si="8"/>
        <v>1.0002895054282268</v>
      </c>
    </row>
    <row r="248" spans="1:15" ht="12" customHeight="1">
      <c r="A248" s="87">
        <v>94</v>
      </c>
      <c r="B248" s="30">
        <v>5139</v>
      </c>
      <c r="C248" s="30">
        <v>6171</v>
      </c>
      <c r="D248" s="171"/>
      <c r="E248" s="171"/>
      <c r="F248" s="65" t="s">
        <v>374</v>
      </c>
      <c r="H248" s="9"/>
      <c r="I248" s="25"/>
      <c r="J248" s="174"/>
      <c r="K248" s="170"/>
      <c r="L248" s="82"/>
      <c r="M248" s="332">
        <v>300</v>
      </c>
      <c r="N248" s="178">
        <v>302.61</v>
      </c>
      <c r="O248" s="533">
        <f t="shared" si="8"/>
        <v>1.0087000000000002</v>
      </c>
    </row>
    <row r="249" spans="1:15" ht="12" customHeight="1">
      <c r="A249" s="87">
        <v>95</v>
      </c>
      <c r="B249" s="30">
        <v>5169</v>
      </c>
      <c r="C249" s="30">
        <v>6171</v>
      </c>
      <c r="D249" s="171"/>
      <c r="E249" s="171"/>
      <c r="F249" s="65" t="s">
        <v>440</v>
      </c>
      <c r="H249" s="9"/>
      <c r="I249" s="25"/>
      <c r="J249" s="174"/>
      <c r="K249" s="170"/>
      <c r="L249" s="505"/>
      <c r="M249" s="332">
        <v>1176</v>
      </c>
      <c r="N249" s="178">
        <v>1098.9</v>
      </c>
      <c r="O249" s="533">
        <f t="shared" si="8"/>
        <v>0.9344387755102042</v>
      </c>
    </row>
    <row r="250" spans="1:16" ht="12" customHeight="1">
      <c r="A250" s="87">
        <v>96</v>
      </c>
      <c r="B250" s="30">
        <v>2111</v>
      </c>
      <c r="C250" s="30">
        <v>6171</v>
      </c>
      <c r="D250" s="171"/>
      <c r="E250" s="171"/>
      <c r="F250" s="67" t="s">
        <v>396</v>
      </c>
      <c r="H250" s="9"/>
      <c r="I250" s="25"/>
      <c r="J250" s="150">
        <v>5</v>
      </c>
      <c r="K250" s="178">
        <v>1</v>
      </c>
      <c r="L250" s="519">
        <f>K250/J250</f>
        <v>0.2</v>
      </c>
      <c r="M250" s="334"/>
      <c r="N250" s="195"/>
      <c r="O250" s="334"/>
      <c r="P250" s="369"/>
    </row>
    <row r="251" spans="1:15" ht="12" customHeight="1">
      <c r="A251" s="87">
        <v>96</v>
      </c>
      <c r="B251" s="30">
        <v>5169</v>
      </c>
      <c r="C251" s="30">
        <v>6171</v>
      </c>
      <c r="D251" s="171"/>
      <c r="E251" s="171"/>
      <c r="F251" s="173" t="s">
        <v>1000</v>
      </c>
      <c r="H251" s="9"/>
      <c r="I251" s="25"/>
      <c r="J251" s="174"/>
      <c r="K251" s="170"/>
      <c r="L251" s="82"/>
      <c r="M251" s="332">
        <v>500</v>
      </c>
      <c r="N251" s="178">
        <v>499.759</v>
      </c>
      <c r="O251" s="533">
        <f>N251/M251</f>
        <v>0.999518</v>
      </c>
    </row>
    <row r="252" spans="1:15" ht="3" customHeight="1">
      <c r="A252" s="87"/>
      <c r="B252" s="30"/>
      <c r="C252" s="30"/>
      <c r="D252" s="171"/>
      <c r="E252" s="171"/>
      <c r="F252" s="70"/>
      <c r="H252" s="9"/>
      <c r="I252" s="25"/>
      <c r="J252" s="174"/>
      <c r="K252" s="170"/>
      <c r="L252" s="82"/>
      <c r="M252" s="332"/>
      <c r="N252" s="176"/>
      <c r="O252" s="533"/>
    </row>
    <row r="253" spans="1:15" ht="12" customHeight="1">
      <c r="A253" s="30">
        <v>97</v>
      </c>
      <c r="B253" s="30">
        <v>5137</v>
      </c>
      <c r="C253" s="30">
        <v>6171</v>
      </c>
      <c r="D253" s="171"/>
      <c r="E253" s="171"/>
      <c r="F253" s="78" t="s">
        <v>367</v>
      </c>
      <c r="H253" s="9"/>
      <c r="I253" s="25"/>
      <c r="J253" s="174"/>
      <c r="K253" s="170"/>
      <c r="L253" s="82"/>
      <c r="M253" s="333">
        <v>200</v>
      </c>
      <c r="N253" s="176">
        <v>200.017</v>
      </c>
      <c r="O253" s="534">
        <f aca="true" t="shared" si="9" ref="O253:O288">N253/M253</f>
        <v>1.000085</v>
      </c>
    </row>
    <row r="254" spans="1:15" ht="12" customHeight="1">
      <c r="A254" s="30">
        <v>97</v>
      </c>
      <c r="B254" s="30">
        <v>5137</v>
      </c>
      <c r="C254" s="30">
        <v>6171</v>
      </c>
      <c r="D254" s="171"/>
      <c r="E254" s="171">
        <v>98216</v>
      </c>
      <c r="F254" s="78" t="s">
        <v>705</v>
      </c>
      <c r="H254" s="9"/>
      <c r="I254" s="52"/>
      <c r="J254" s="174"/>
      <c r="K254" s="170"/>
      <c r="L254" s="82"/>
      <c r="M254" s="333">
        <v>46</v>
      </c>
      <c r="N254" s="176">
        <v>46.037</v>
      </c>
      <c r="O254" s="534">
        <f t="shared" si="9"/>
        <v>1.0008043478260868</v>
      </c>
    </row>
    <row r="255" spans="1:15" ht="12" customHeight="1">
      <c r="A255" s="30">
        <v>97</v>
      </c>
      <c r="B255" s="30">
        <v>5139</v>
      </c>
      <c r="C255" s="30">
        <v>6171</v>
      </c>
      <c r="D255" s="171"/>
      <c r="E255" s="171"/>
      <c r="F255" s="78" t="s">
        <v>368</v>
      </c>
      <c r="H255" s="9"/>
      <c r="I255" s="52"/>
      <c r="J255" s="174"/>
      <c r="K255" s="170"/>
      <c r="L255" s="82"/>
      <c r="M255" s="333">
        <v>150</v>
      </c>
      <c r="N255" s="176">
        <v>150.02</v>
      </c>
      <c r="O255" s="534">
        <f t="shared" si="9"/>
        <v>1.0001333333333333</v>
      </c>
    </row>
    <row r="256" spans="1:15" ht="12" customHeight="1">
      <c r="A256" s="30">
        <v>97</v>
      </c>
      <c r="B256" s="30">
        <v>5172</v>
      </c>
      <c r="C256" s="30">
        <v>6171</v>
      </c>
      <c r="D256" s="171"/>
      <c r="E256" s="171"/>
      <c r="F256" s="78" t="s">
        <v>96</v>
      </c>
      <c r="H256" s="9"/>
      <c r="I256" s="52"/>
      <c r="J256" s="174"/>
      <c r="K256" s="170"/>
      <c r="L256" s="449"/>
      <c r="M256" s="333">
        <v>140</v>
      </c>
      <c r="N256" s="176">
        <v>137.5</v>
      </c>
      <c r="O256" s="534">
        <f t="shared" si="9"/>
        <v>0.9821428571428571</v>
      </c>
    </row>
    <row r="257" spans="1:15" ht="12" customHeight="1">
      <c r="A257" s="87">
        <v>97</v>
      </c>
      <c r="B257" s="30"/>
      <c r="C257" s="30"/>
      <c r="D257" s="171"/>
      <c r="E257" s="171"/>
      <c r="F257" s="65" t="s">
        <v>1112</v>
      </c>
      <c r="H257" s="9"/>
      <c r="I257" s="52"/>
      <c r="J257" s="174"/>
      <c r="K257" s="170"/>
      <c r="L257" s="82"/>
      <c r="M257" s="332">
        <f>SUM(M253:M256)</f>
        <v>536</v>
      </c>
      <c r="N257" s="178">
        <f>SUM(N253:N256)</f>
        <v>533.5740000000001</v>
      </c>
      <c r="O257" s="533">
        <f t="shared" si="9"/>
        <v>0.995473880597015</v>
      </c>
    </row>
    <row r="258" spans="1:15" ht="2.25" customHeight="1">
      <c r="A258" s="87"/>
      <c r="B258" s="30"/>
      <c r="C258" s="30"/>
      <c r="D258" s="171"/>
      <c r="E258" s="171"/>
      <c r="F258" s="310"/>
      <c r="H258" s="9"/>
      <c r="I258" s="4"/>
      <c r="J258" s="152"/>
      <c r="K258" s="176"/>
      <c r="L258" s="175"/>
      <c r="M258" s="748"/>
      <c r="N258" s="178"/>
      <c r="O258" s="533"/>
    </row>
    <row r="259" spans="1:15" ht="12" customHeight="1">
      <c r="A259" s="26">
        <v>101</v>
      </c>
      <c r="B259" s="30">
        <v>4116</v>
      </c>
      <c r="C259" s="30"/>
      <c r="D259" s="171" t="s">
        <v>733</v>
      </c>
      <c r="E259" s="171">
        <v>14008</v>
      </c>
      <c r="F259" s="73" t="s">
        <v>81</v>
      </c>
      <c r="H259" s="9"/>
      <c r="I259" s="4"/>
      <c r="J259" s="152">
        <v>59</v>
      </c>
      <c r="K259" s="176">
        <v>57.4</v>
      </c>
      <c r="L259" s="518">
        <f>K259/J259</f>
        <v>0.9728813559322034</v>
      </c>
      <c r="M259" s="334"/>
      <c r="N259" s="195"/>
      <c r="O259" s="700"/>
    </row>
    <row r="260" spans="1:16" ht="12" customHeight="1">
      <c r="A260" s="26">
        <v>101</v>
      </c>
      <c r="B260" s="30">
        <v>5137</v>
      </c>
      <c r="C260" s="30">
        <v>6171</v>
      </c>
      <c r="D260" s="171" t="s">
        <v>733</v>
      </c>
      <c r="E260" s="171">
        <v>14008</v>
      </c>
      <c r="F260" s="73" t="s">
        <v>628</v>
      </c>
      <c r="H260" s="9"/>
      <c r="I260" s="4"/>
      <c r="J260" s="174"/>
      <c r="K260" s="170"/>
      <c r="L260" s="82"/>
      <c r="M260" s="333">
        <v>49</v>
      </c>
      <c r="N260" s="176">
        <v>48.9</v>
      </c>
      <c r="O260" s="534">
        <f>N260/M260</f>
        <v>0.9979591836734694</v>
      </c>
      <c r="P260" s="369"/>
    </row>
    <row r="261" spans="1:15" ht="12" customHeight="1">
      <c r="A261" s="26">
        <v>101</v>
      </c>
      <c r="B261" s="30">
        <v>5137</v>
      </c>
      <c r="C261" s="30">
        <v>6171</v>
      </c>
      <c r="D261" s="171" t="s">
        <v>732</v>
      </c>
      <c r="E261" s="171"/>
      <c r="F261" s="73" t="s">
        <v>736</v>
      </c>
      <c r="H261" s="9"/>
      <c r="I261" s="4"/>
      <c r="J261" s="174"/>
      <c r="K261" s="170"/>
      <c r="L261" s="82"/>
      <c r="M261" s="333">
        <v>9</v>
      </c>
      <c r="N261" s="176">
        <v>8.631</v>
      </c>
      <c r="O261" s="534">
        <f>N261/M261</f>
        <v>0.9590000000000001</v>
      </c>
    </row>
    <row r="262" spans="1:15" ht="12" customHeight="1">
      <c r="A262" s="26">
        <v>101</v>
      </c>
      <c r="B262" s="30">
        <v>5162</v>
      </c>
      <c r="C262" s="30">
        <v>6171</v>
      </c>
      <c r="D262" s="171" t="s">
        <v>733</v>
      </c>
      <c r="E262" s="171">
        <v>14008</v>
      </c>
      <c r="F262" s="73" t="s">
        <v>734</v>
      </c>
      <c r="H262" s="9"/>
      <c r="I262" s="4"/>
      <c r="J262" s="174"/>
      <c r="K262" s="170"/>
      <c r="L262" s="82"/>
      <c r="M262" s="333">
        <v>10</v>
      </c>
      <c r="N262" s="176">
        <v>8.5</v>
      </c>
      <c r="O262" s="534">
        <f>N262/M262</f>
        <v>0.85</v>
      </c>
    </row>
    <row r="263" spans="1:15" ht="12" customHeight="1">
      <c r="A263" s="26">
        <v>101</v>
      </c>
      <c r="B263" s="30">
        <v>5162</v>
      </c>
      <c r="C263" s="30">
        <v>6171</v>
      </c>
      <c r="D263" s="171" t="s">
        <v>732</v>
      </c>
      <c r="E263" s="171"/>
      <c r="F263" s="73" t="s">
        <v>735</v>
      </c>
      <c r="H263" s="9"/>
      <c r="I263" s="4"/>
      <c r="J263" s="174"/>
      <c r="K263" s="170"/>
      <c r="L263" s="82"/>
      <c r="M263" s="333">
        <v>2</v>
      </c>
      <c r="N263" s="176">
        <v>1.5</v>
      </c>
      <c r="O263" s="534">
        <f>N263/M263</f>
        <v>0.75</v>
      </c>
    </row>
    <row r="264" spans="1:15" ht="12.75" customHeight="1">
      <c r="A264" s="87">
        <v>101</v>
      </c>
      <c r="B264" s="30"/>
      <c r="C264" s="30"/>
      <c r="D264" s="171"/>
      <c r="E264" s="171"/>
      <c r="F264" s="71" t="s">
        <v>82</v>
      </c>
      <c r="G264" s="4"/>
      <c r="H264" s="9"/>
      <c r="I264" s="1"/>
      <c r="J264" s="186">
        <f>SUM(J259:J261)</f>
        <v>59</v>
      </c>
      <c r="K264" s="180">
        <f>SUM(K259:K261)</f>
        <v>57.4</v>
      </c>
      <c r="L264" s="532">
        <f>K264/J264</f>
        <v>0.9728813559322034</v>
      </c>
      <c r="M264" s="186">
        <f>SUM(M260:M263)</f>
        <v>70</v>
      </c>
      <c r="N264" s="180">
        <f>SUM(N260:N263)</f>
        <v>67.531</v>
      </c>
      <c r="O264" s="533">
        <f>N264/M264</f>
        <v>0.9647285714285715</v>
      </c>
    </row>
    <row r="265" spans="1:15" ht="2.25" customHeight="1">
      <c r="A265" s="87"/>
      <c r="B265" s="30"/>
      <c r="C265" s="30"/>
      <c r="D265" s="171"/>
      <c r="E265" s="171"/>
      <c r="F265" s="71"/>
      <c r="G265" s="4"/>
      <c r="H265" s="9"/>
      <c r="I265" s="1"/>
      <c r="J265" s="186"/>
      <c r="K265" s="180"/>
      <c r="L265" s="532"/>
      <c r="M265" s="186"/>
      <c r="N265" s="180"/>
      <c r="O265" s="534"/>
    </row>
    <row r="266" spans="1:15" ht="12" customHeight="1">
      <c r="A266" s="85">
        <v>109</v>
      </c>
      <c r="B266" s="130">
        <v>5169</v>
      </c>
      <c r="C266" s="316">
        <v>5272</v>
      </c>
      <c r="D266" s="759"/>
      <c r="E266" s="759"/>
      <c r="F266" s="263" t="s">
        <v>1007</v>
      </c>
      <c r="G266" s="1"/>
      <c r="H266" s="131"/>
      <c r="J266" s="174"/>
      <c r="K266" s="170"/>
      <c r="L266" s="383"/>
      <c r="M266" s="333">
        <v>72</v>
      </c>
      <c r="N266" s="176">
        <v>81.95</v>
      </c>
      <c r="O266" s="534">
        <f t="shared" si="9"/>
        <v>1.1381944444444445</v>
      </c>
    </row>
    <row r="267" spans="1:15" ht="12" customHeight="1">
      <c r="A267" s="75">
        <v>109</v>
      </c>
      <c r="B267" s="126"/>
      <c r="C267" s="126"/>
      <c r="D267" s="172"/>
      <c r="E267" s="172"/>
      <c r="F267" s="138" t="s">
        <v>1096</v>
      </c>
      <c r="G267" s="1"/>
      <c r="H267" s="131"/>
      <c r="J267" s="194"/>
      <c r="K267" s="195"/>
      <c r="L267" s="221"/>
      <c r="M267" s="329">
        <f>SUM(M266:M266)</f>
        <v>72</v>
      </c>
      <c r="N267" s="198">
        <f>SUM(N266:N266)</f>
        <v>81.95</v>
      </c>
      <c r="O267" s="792">
        <f t="shared" si="9"/>
        <v>1.1381944444444445</v>
      </c>
    </row>
    <row r="268" spans="1:15" ht="2.25" customHeight="1">
      <c r="A268" s="75"/>
      <c r="B268" s="126"/>
      <c r="C268" s="126"/>
      <c r="D268" s="172"/>
      <c r="E268" s="172"/>
      <c r="F268" s="138"/>
      <c r="G268" s="1"/>
      <c r="H268" s="131"/>
      <c r="J268" s="150"/>
      <c r="K268" s="178"/>
      <c r="L268" s="177"/>
      <c r="M268" s="328"/>
      <c r="N268" s="178"/>
      <c r="O268" s="533"/>
    </row>
    <row r="269" spans="1:15" ht="12" customHeight="1">
      <c r="A269" s="26">
        <v>112</v>
      </c>
      <c r="B269" s="126">
        <v>4122</v>
      </c>
      <c r="C269" s="126"/>
      <c r="D269" s="172"/>
      <c r="E269" s="172">
        <v>14004</v>
      </c>
      <c r="F269" s="67" t="s">
        <v>1022</v>
      </c>
      <c r="G269" s="1"/>
      <c r="H269" s="131"/>
      <c r="J269" s="217">
        <v>5</v>
      </c>
      <c r="K269" s="218">
        <v>4.74</v>
      </c>
      <c r="L269" s="529">
        <f>K269/J269</f>
        <v>0.9480000000000001</v>
      </c>
      <c r="M269" s="341"/>
      <c r="N269" s="195"/>
      <c r="O269" s="700"/>
    </row>
    <row r="270" spans="1:15" ht="12" customHeight="1">
      <c r="A270" s="27">
        <v>112</v>
      </c>
      <c r="B270" s="126">
        <v>5167</v>
      </c>
      <c r="C270" s="126">
        <v>5512</v>
      </c>
      <c r="D270" s="172"/>
      <c r="E270" s="172">
        <v>14004</v>
      </c>
      <c r="F270" s="67" t="s">
        <v>1</v>
      </c>
      <c r="G270" s="1"/>
      <c r="H270" s="131"/>
      <c r="J270" s="174"/>
      <c r="K270" s="170"/>
      <c r="L270" s="660"/>
      <c r="M270" s="327">
        <v>5</v>
      </c>
      <c r="N270" s="176">
        <v>0</v>
      </c>
      <c r="O270" s="534">
        <f>N270/M270</f>
        <v>0</v>
      </c>
    </row>
    <row r="271" spans="1:15" ht="12" customHeight="1">
      <c r="A271" s="27">
        <v>112</v>
      </c>
      <c r="B271" s="126">
        <v>5019</v>
      </c>
      <c r="C271" s="126">
        <v>5512</v>
      </c>
      <c r="D271" s="172"/>
      <c r="E271" s="172"/>
      <c r="F271" s="67" t="s">
        <v>1041</v>
      </c>
      <c r="G271" s="1"/>
      <c r="H271" s="131"/>
      <c r="J271" s="81"/>
      <c r="K271" s="168"/>
      <c r="L271" s="185"/>
      <c r="M271" s="333">
        <v>5</v>
      </c>
      <c r="N271" s="176">
        <v>0</v>
      </c>
      <c r="O271" s="534">
        <f t="shared" si="9"/>
        <v>0</v>
      </c>
    </row>
    <row r="272" spans="1:15" ht="12" customHeight="1">
      <c r="A272" s="27">
        <v>112</v>
      </c>
      <c r="B272" s="126">
        <v>5039</v>
      </c>
      <c r="C272" s="126">
        <v>5512</v>
      </c>
      <c r="D272" s="172"/>
      <c r="E272" s="172"/>
      <c r="F272" s="67" t="s">
        <v>1045</v>
      </c>
      <c r="G272" s="1"/>
      <c r="H272" s="131"/>
      <c r="J272" s="81"/>
      <c r="K272" s="168"/>
      <c r="L272" s="185"/>
      <c r="M272" s="333">
        <v>2</v>
      </c>
      <c r="N272" s="176">
        <v>0</v>
      </c>
      <c r="O272" s="534">
        <f t="shared" si="9"/>
        <v>0</v>
      </c>
    </row>
    <row r="273" spans="1:15" ht="12" customHeight="1">
      <c r="A273" s="26">
        <v>112</v>
      </c>
      <c r="B273" s="30">
        <v>5139</v>
      </c>
      <c r="C273" s="30">
        <v>5512</v>
      </c>
      <c r="D273" s="760"/>
      <c r="E273" s="760"/>
      <c r="F273" s="67" t="s">
        <v>431</v>
      </c>
      <c r="H273" s="10"/>
      <c r="I273" s="50"/>
      <c r="J273" s="174"/>
      <c r="K273" s="170"/>
      <c r="L273" s="82"/>
      <c r="M273" s="333">
        <v>5</v>
      </c>
      <c r="N273" s="176">
        <v>1.436</v>
      </c>
      <c r="O273" s="534">
        <f t="shared" si="9"/>
        <v>0.2872</v>
      </c>
    </row>
    <row r="274" spans="1:15" ht="12" customHeight="1">
      <c r="A274" s="87">
        <v>112</v>
      </c>
      <c r="B274" s="30"/>
      <c r="C274" s="30"/>
      <c r="D274" s="760"/>
      <c r="E274" s="760"/>
      <c r="F274" s="65" t="s">
        <v>1095</v>
      </c>
      <c r="H274" s="10"/>
      <c r="I274" s="50"/>
      <c r="J274" s="150">
        <f>SUM(J269:J273)</f>
        <v>5</v>
      </c>
      <c r="K274" s="178">
        <f>SUM(K269:K273)</f>
        <v>4.74</v>
      </c>
      <c r="L274" s="519">
        <f>K274/J274</f>
        <v>0.9480000000000001</v>
      </c>
      <c r="M274" s="328">
        <f>SUM(M270:M273)</f>
        <v>17</v>
      </c>
      <c r="N274" s="178">
        <f>SUM(N270:N273)</f>
        <v>1.436</v>
      </c>
      <c r="O274" s="533">
        <f t="shared" si="9"/>
        <v>0.08447058823529412</v>
      </c>
    </row>
    <row r="275" spans="1:15" ht="3" customHeight="1">
      <c r="A275" s="125"/>
      <c r="B275" s="125"/>
      <c r="C275" s="125"/>
      <c r="D275" s="367"/>
      <c r="E275" s="367"/>
      <c r="F275" s="138"/>
      <c r="G275" s="1"/>
      <c r="H275" s="131"/>
      <c r="I275" s="1"/>
      <c r="J275" s="104"/>
      <c r="K275" s="176"/>
      <c r="L275" s="175"/>
      <c r="M275" s="175"/>
      <c r="N275" s="176"/>
      <c r="O275" s="533"/>
    </row>
    <row r="276" spans="1:15" ht="12" customHeight="1">
      <c r="A276" s="101">
        <v>142</v>
      </c>
      <c r="B276" s="101">
        <v>5133</v>
      </c>
      <c r="C276" s="101">
        <v>6171</v>
      </c>
      <c r="D276" s="172"/>
      <c r="E276" s="367"/>
      <c r="F276" s="67" t="s">
        <v>133</v>
      </c>
      <c r="G276" s="1"/>
      <c r="H276" s="131"/>
      <c r="I276" s="1"/>
      <c r="J276" s="109"/>
      <c r="K276" s="168"/>
      <c r="L276" s="185"/>
      <c r="M276" s="333">
        <v>2</v>
      </c>
      <c r="N276" s="176">
        <v>0</v>
      </c>
      <c r="O276" s="534">
        <f t="shared" si="9"/>
        <v>0</v>
      </c>
    </row>
    <row r="277" spans="1:15" ht="12.75">
      <c r="A277" s="66" t="s">
        <v>98</v>
      </c>
      <c r="B277" s="66" t="s">
        <v>99</v>
      </c>
      <c r="C277" s="66" t="s">
        <v>66</v>
      </c>
      <c r="D277" s="752"/>
      <c r="E277" s="752"/>
      <c r="F277" s="67" t="s">
        <v>100</v>
      </c>
      <c r="H277" s="9"/>
      <c r="I277" s="4"/>
      <c r="J277" s="174"/>
      <c r="K277" s="170"/>
      <c r="L277" s="82"/>
      <c r="M277" s="333">
        <v>3</v>
      </c>
      <c r="N277" s="176">
        <v>0</v>
      </c>
      <c r="O277" s="534">
        <f t="shared" si="9"/>
        <v>0</v>
      </c>
    </row>
    <row r="278" spans="1:15" ht="12.75">
      <c r="A278" s="66" t="s">
        <v>98</v>
      </c>
      <c r="B278" s="66" t="s">
        <v>71</v>
      </c>
      <c r="C278" s="66" t="s">
        <v>66</v>
      </c>
      <c r="D278" s="752"/>
      <c r="E278" s="752"/>
      <c r="F278" s="67" t="s">
        <v>74</v>
      </c>
      <c r="H278" s="9"/>
      <c r="I278" s="4"/>
      <c r="J278" s="174"/>
      <c r="K278" s="170"/>
      <c r="L278" s="82"/>
      <c r="M278" s="333">
        <v>115</v>
      </c>
      <c r="N278" s="176">
        <v>75.2</v>
      </c>
      <c r="O278" s="534">
        <f t="shared" si="9"/>
        <v>0.6539130434782608</v>
      </c>
    </row>
    <row r="279" spans="1:15" ht="12.75">
      <c r="A279" s="66" t="s">
        <v>98</v>
      </c>
      <c r="B279" s="66" t="s">
        <v>71</v>
      </c>
      <c r="C279" s="66" t="s">
        <v>66</v>
      </c>
      <c r="D279" s="752"/>
      <c r="E279" s="752" t="s">
        <v>354</v>
      </c>
      <c r="F279" s="67" t="s">
        <v>975</v>
      </c>
      <c r="H279" s="9"/>
      <c r="I279" s="4"/>
      <c r="J279" s="174"/>
      <c r="K279" s="170"/>
      <c r="L279" s="82"/>
      <c r="M279" s="333">
        <v>5</v>
      </c>
      <c r="N279" s="176">
        <v>5</v>
      </c>
      <c r="O279" s="534">
        <f t="shared" si="9"/>
        <v>1</v>
      </c>
    </row>
    <row r="280" spans="1:15" ht="12.75">
      <c r="A280" s="66" t="s">
        <v>98</v>
      </c>
      <c r="B280" s="66" t="s">
        <v>75</v>
      </c>
      <c r="C280" s="66" t="s">
        <v>66</v>
      </c>
      <c r="D280" s="752"/>
      <c r="E280" s="752"/>
      <c r="F280" s="67" t="s">
        <v>441</v>
      </c>
      <c r="H280" s="9"/>
      <c r="I280" s="4"/>
      <c r="J280" s="174"/>
      <c r="K280" s="170"/>
      <c r="L280" s="82"/>
      <c r="M280" s="333">
        <v>467</v>
      </c>
      <c r="N280" s="179">
        <v>422.72</v>
      </c>
      <c r="O280" s="534">
        <f t="shared" si="9"/>
        <v>0.9051820128479658</v>
      </c>
    </row>
    <row r="281" spans="1:15" ht="12.75">
      <c r="A281" s="66" t="s">
        <v>98</v>
      </c>
      <c r="B281" s="66" t="s">
        <v>75</v>
      </c>
      <c r="C281" s="66" t="s">
        <v>66</v>
      </c>
      <c r="D281" s="752"/>
      <c r="E281" s="752" t="s">
        <v>354</v>
      </c>
      <c r="F281" s="67" t="s">
        <v>974</v>
      </c>
      <c r="H281" s="9"/>
      <c r="I281" s="4"/>
      <c r="J281" s="174"/>
      <c r="K281" s="170"/>
      <c r="L281" s="82"/>
      <c r="M281" s="333">
        <v>21</v>
      </c>
      <c r="N281" s="179">
        <v>21</v>
      </c>
      <c r="O281" s="534">
        <f t="shared" si="9"/>
        <v>1</v>
      </c>
    </row>
    <row r="282" spans="1:15" ht="12.75">
      <c r="A282" s="72" t="s">
        <v>98</v>
      </c>
      <c r="B282" s="72"/>
      <c r="C282" s="72"/>
      <c r="D282" s="766"/>
      <c r="E282" s="766"/>
      <c r="F282" s="65" t="s">
        <v>84</v>
      </c>
      <c r="G282" s="74"/>
      <c r="H282" s="9"/>
      <c r="I282" s="4"/>
      <c r="J282" s="174"/>
      <c r="K282" s="170"/>
      <c r="L282" s="82"/>
      <c r="M282" s="328">
        <f>SUM(M276:M281)</f>
        <v>613</v>
      </c>
      <c r="N282" s="178">
        <f>SUM(N276:N281)</f>
        <v>523.9200000000001</v>
      </c>
      <c r="O282" s="533">
        <f t="shared" si="9"/>
        <v>0.8546818923327897</v>
      </c>
    </row>
    <row r="283" spans="1:15" ht="3.75" customHeight="1">
      <c r="A283" s="66"/>
      <c r="B283" s="66"/>
      <c r="C283" s="66"/>
      <c r="D283" s="752"/>
      <c r="E283" s="752"/>
      <c r="F283" s="67"/>
      <c r="H283" s="9"/>
      <c r="I283" s="4"/>
      <c r="J283" s="174"/>
      <c r="K283" s="170"/>
      <c r="L283" s="82"/>
      <c r="M283" s="327"/>
      <c r="N283" s="176"/>
      <c r="O283" s="533"/>
    </row>
    <row r="284" spans="1:15" ht="12.75">
      <c r="A284" s="98" t="s">
        <v>101</v>
      </c>
      <c r="B284" s="98" t="s">
        <v>86</v>
      </c>
      <c r="C284" s="98" t="s">
        <v>66</v>
      </c>
      <c r="D284" s="752"/>
      <c r="E284" s="752"/>
      <c r="F284" s="67" t="s">
        <v>276</v>
      </c>
      <c r="G284" s="56"/>
      <c r="H284" s="9"/>
      <c r="I284" s="4"/>
      <c r="J284" s="174"/>
      <c r="K284" s="170"/>
      <c r="L284" s="82"/>
      <c r="M284" s="333">
        <v>172</v>
      </c>
      <c r="N284" s="176">
        <v>139.3</v>
      </c>
      <c r="O284" s="534">
        <f t="shared" si="9"/>
        <v>0.8098837209302326</v>
      </c>
    </row>
    <row r="285" spans="1:15" ht="12.75">
      <c r="A285" s="98" t="s">
        <v>101</v>
      </c>
      <c r="B285" s="98" t="s">
        <v>86</v>
      </c>
      <c r="C285" s="98" t="s">
        <v>66</v>
      </c>
      <c r="D285" s="752"/>
      <c r="E285" s="752" t="s">
        <v>354</v>
      </c>
      <c r="F285" s="67" t="s">
        <v>710</v>
      </c>
      <c r="G285" s="56"/>
      <c r="H285" s="9"/>
      <c r="I285" s="4"/>
      <c r="J285" s="174"/>
      <c r="K285" s="170"/>
      <c r="L285" s="82"/>
      <c r="M285" s="333">
        <v>136</v>
      </c>
      <c r="N285" s="176">
        <v>135.12</v>
      </c>
      <c r="O285" s="534">
        <f t="shared" si="9"/>
        <v>0.9935294117647059</v>
      </c>
    </row>
    <row r="286" spans="1:15" ht="12.75">
      <c r="A286" s="72" t="s">
        <v>101</v>
      </c>
      <c r="B286" s="98"/>
      <c r="C286" s="98"/>
      <c r="D286" s="752"/>
      <c r="E286" s="752"/>
      <c r="F286" s="65" t="s">
        <v>277</v>
      </c>
      <c r="G286" s="56"/>
      <c r="H286" s="9"/>
      <c r="I286" s="4"/>
      <c r="J286" s="174"/>
      <c r="K286" s="170"/>
      <c r="L286" s="82"/>
      <c r="M286" s="328">
        <f>SUM(M284:M285)</f>
        <v>308</v>
      </c>
      <c r="N286" s="178">
        <f>SUM(N284:N285)</f>
        <v>274.42</v>
      </c>
      <c r="O286" s="533">
        <f t="shared" si="9"/>
        <v>0.890974025974026</v>
      </c>
    </row>
    <row r="287" spans="1:15" ht="2.25" customHeight="1">
      <c r="A287" s="72"/>
      <c r="B287" s="98"/>
      <c r="C287" s="98"/>
      <c r="D287" s="752"/>
      <c r="E287" s="752"/>
      <c r="F287" s="65"/>
      <c r="G287" s="56"/>
      <c r="H287" s="9"/>
      <c r="I287" s="4"/>
      <c r="J287" s="174"/>
      <c r="K287" s="170"/>
      <c r="L287" s="82"/>
      <c r="M287" s="327">
        <v>100</v>
      </c>
      <c r="N287" s="178"/>
      <c r="O287" s="533"/>
    </row>
    <row r="288" spans="1:15" ht="12.75">
      <c r="A288" s="516" t="s">
        <v>102</v>
      </c>
      <c r="B288" s="517" t="s">
        <v>78</v>
      </c>
      <c r="C288" s="517" t="s">
        <v>66</v>
      </c>
      <c r="D288" s="768"/>
      <c r="E288" s="768"/>
      <c r="F288" s="443" t="s">
        <v>927</v>
      </c>
      <c r="G288" s="80"/>
      <c r="H288" s="9"/>
      <c r="I288" s="4"/>
      <c r="J288" s="82"/>
      <c r="K288" s="170"/>
      <c r="L288" s="82"/>
      <c r="M288" s="328">
        <v>100</v>
      </c>
      <c r="N288" s="178">
        <v>98.767</v>
      </c>
      <c r="O288" s="533">
        <f t="shared" si="9"/>
        <v>0.9876699999999999</v>
      </c>
    </row>
    <row r="289" spans="1:15" ht="13.5" customHeight="1">
      <c r="A289" s="72" t="s">
        <v>949</v>
      </c>
      <c r="B289" s="98" t="s">
        <v>950</v>
      </c>
      <c r="C289" s="97"/>
      <c r="D289" s="774"/>
      <c r="E289" s="752"/>
      <c r="F289" s="102" t="s">
        <v>951</v>
      </c>
      <c r="G289" s="70"/>
      <c r="H289" s="12"/>
      <c r="I289" s="11"/>
      <c r="J289" s="328">
        <v>1</v>
      </c>
      <c r="K289" s="178">
        <v>0</v>
      </c>
      <c r="L289" s="328"/>
      <c r="M289" s="336"/>
      <c r="N289" s="195"/>
      <c r="O289" s="336"/>
    </row>
    <row r="290" spans="1:15" ht="13.5" customHeight="1">
      <c r="A290" s="813" t="s">
        <v>976</v>
      </c>
      <c r="B290" s="814" t="s">
        <v>977</v>
      </c>
      <c r="C290" s="815" t="s">
        <v>66</v>
      </c>
      <c r="D290" s="816"/>
      <c r="E290" s="817" t="s">
        <v>354</v>
      </c>
      <c r="F290" s="224" t="s">
        <v>978</v>
      </c>
      <c r="G290" s="14"/>
      <c r="H290" s="9"/>
      <c r="I290" s="107"/>
      <c r="J290" s="341"/>
      <c r="K290" s="195"/>
      <c r="L290" s="341"/>
      <c r="M290" s="328">
        <v>70</v>
      </c>
      <c r="N290" s="178">
        <v>70</v>
      </c>
      <c r="O290" s="519">
        <f>N290/M290</f>
        <v>1</v>
      </c>
    </row>
    <row r="291" spans="1:15" ht="12.75">
      <c r="A291" s="84">
        <v>149</v>
      </c>
      <c r="B291" s="76">
        <v>5161</v>
      </c>
      <c r="C291" s="76">
        <v>6171</v>
      </c>
      <c r="D291" s="756"/>
      <c r="E291" s="756"/>
      <c r="F291" s="310" t="s">
        <v>1116</v>
      </c>
      <c r="H291" s="9"/>
      <c r="I291" s="107"/>
      <c r="J291" s="170"/>
      <c r="L291" s="383"/>
      <c r="M291" s="328">
        <v>1730</v>
      </c>
      <c r="N291" s="178">
        <v>1719.72</v>
      </c>
      <c r="O291" s="519">
        <f>N291/M291</f>
        <v>0.9940578034682082</v>
      </c>
    </row>
    <row r="292" spans="1:15" ht="3" customHeight="1">
      <c r="A292" s="87"/>
      <c r="B292" s="30"/>
      <c r="C292" s="30"/>
      <c r="D292" s="171"/>
      <c r="E292" s="171"/>
      <c r="F292" s="65"/>
      <c r="H292" s="9"/>
      <c r="I292" s="25"/>
      <c r="J292" s="82"/>
      <c r="K292" s="170"/>
      <c r="L292" s="82"/>
      <c r="M292" s="327"/>
      <c r="N292" s="176"/>
      <c r="O292" s="519"/>
    </row>
    <row r="293" spans="1:15" ht="12.75">
      <c r="A293" s="30">
        <v>150</v>
      </c>
      <c r="B293" s="30">
        <v>5139</v>
      </c>
      <c r="C293" s="30">
        <v>6171</v>
      </c>
      <c r="D293" s="171"/>
      <c r="E293" s="171"/>
      <c r="F293" s="78" t="s">
        <v>76</v>
      </c>
      <c r="H293" s="9"/>
      <c r="I293" s="25"/>
      <c r="J293" s="82"/>
      <c r="K293" s="170"/>
      <c r="L293" s="82"/>
      <c r="M293" s="327">
        <v>130</v>
      </c>
      <c r="N293" s="176">
        <v>128.32</v>
      </c>
      <c r="O293" s="518">
        <f aca="true" t="shared" si="10" ref="O293:O323">N293/M293</f>
        <v>0.9870769230769231</v>
      </c>
    </row>
    <row r="294" spans="1:15" ht="12.75">
      <c r="A294" s="30">
        <v>150</v>
      </c>
      <c r="B294" s="30">
        <v>5169</v>
      </c>
      <c r="C294" s="30">
        <v>6171</v>
      </c>
      <c r="D294" s="171"/>
      <c r="E294" s="171"/>
      <c r="F294" s="78" t="s">
        <v>79</v>
      </c>
      <c r="H294" s="9"/>
      <c r="I294" s="25"/>
      <c r="J294" s="82"/>
      <c r="K294" s="170"/>
      <c r="L294" s="82"/>
      <c r="M294" s="327">
        <v>840</v>
      </c>
      <c r="N294" s="176">
        <v>837.428</v>
      </c>
      <c r="O294" s="518">
        <f t="shared" si="10"/>
        <v>0.9969380952380953</v>
      </c>
    </row>
    <row r="295" spans="1:15" ht="12.75">
      <c r="A295" s="87">
        <v>150</v>
      </c>
      <c r="B295" s="30"/>
      <c r="C295" s="30"/>
      <c r="D295" s="171"/>
      <c r="E295" s="171"/>
      <c r="F295" s="65" t="s">
        <v>1117</v>
      </c>
      <c r="H295" s="9"/>
      <c r="I295" s="25"/>
      <c r="J295" s="82"/>
      <c r="K295" s="170"/>
      <c r="L295" s="82"/>
      <c r="M295" s="328">
        <f>SUM(M293:M294)</f>
        <v>970</v>
      </c>
      <c r="N295" s="178">
        <f>SUM(N293:N294)</f>
        <v>965.748</v>
      </c>
      <c r="O295" s="519">
        <f t="shared" si="10"/>
        <v>0.9956164948453609</v>
      </c>
    </row>
    <row r="296" spans="1:15" ht="3" customHeight="1">
      <c r="A296" s="87"/>
      <c r="B296" s="30"/>
      <c r="C296" s="30"/>
      <c r="D296" s="171"/>
      <c r="E296" s="171"/>
      <c r="F296" s="65"/>
      <c r="H296" s="9"/>
      <c r="I296" s="25"/>
      <c r="J296" s="82"/>
      <c r="K296" s="170"/>
      <c r="L296" s="82"/>
      <c r="M296" s="327"/>
      <c r="N296" s="176"/>
      <c r="O296" s="519"/>
    </row>
    <row r="297" spans="1:15" ht="12.75">
      <c r="A297" s="30">
        <v>151</v>
      </c>
      <c r="B297" s="30">
        <v>5151</v>
      </c>
      <c r="C297" s="30">
        <v>6171</v>
      </c>
      <c r="D297" s="171"/>
      <c r="E297" s="171"/>
      <c r="F297" s="78" t="s">
        <v>979</v>
      </c>
      <c r="G297" s="43">
        <v>50</v>
      </c>
      <c r="H297" s="9"/>
      <c r="I297" s="25"/>
      <c r="J297" s="82"/>
      <c r="K297" s="170"/>
      <c r="L297" s="82"/>
      <c r="M297" s="327">
        <v>143</v>
      </c>
      <c r="N297" s="176">
        <v>118.123</v>
      </c>
      <c r="O297" s="518">
        <f t="shared" si="10"/>
        <v>0.8260349650349651</v>
      </c>
    </row>
    <row r="298" spans="1:15" ht="12.75">
      <c r="A298" s="30">
        <v>151</v>
      </c>
      <c r="B298" s="30">
        <v>5151</v>
      </c>
      <c r="C298" s="30">
        <v>6171</v>
      </c>
      <c r="D298" s="171"/>
      <c r="E298" s="171">
        <v>98216</v>
      </c>
      <c r="F298" s="78" t="s">
        <v>980</v>
      </c>
      <c r="G298" s="43"/>
      <c r="H298" s="9"/>
      <c r="I298" s="25"/>
      <c r="J298" s="82"/>
      <c r="K298" s="170"/>
      <c r="L298" s="82"/>
      <c r="M298" s="327">
        <v>7</v>
      </c>
      <c r="N298" s="176">
        <v>7.637</v>
      </c>
      <c r="O298" s="518">
        <f t="shared" si="10"/>
        <v>1.091</v>
      </c>
    </row>
    <row r="299" spans="1:15" ht="12.75">
      <c r="A299" s="30">
        <v>151</v>
      </c>
      <c r="B299" s="30">
        <v>5152</v>
      </c>
      <c r="C299" s="30">
        <v>6171</v>
      </c>
      <c r="D299" s="171"/>
      <c r="E299" s="171"/>
      <c r="F299" s="78" t="s">
        <v>103</v>
      </c>
      <c r="H299" s="9"/>
      <c r="I299" s="25"/>
      <c r="J299" s="82"/>
      <c r="K299" s="170"/>
      <c r="L299" s="505"/>
      <c r="M299" s="327">
        <v>1240</v>
      </c>
      <c r="N299" s="179">
        <v>1159.217</v>
      </c>
      <c r="O299" s="518">
        <f t="shared" si="10"/>
        <v>0.9348524193548388</v>
      </c>
    </row>
    <row r="300" spans="1:15" ht="12.75">
      <c r="A300" s="30">
        <v>151</v>
      </c>
      <c r="B300" s="30">
        <v>5152</v>
      </c>
      <c r="C300" s="30">
        <v>6171</v>
      </c>
      <c r="D300" s="171"/>
      <c r="E300" s="171">
        <v>98216</v>
      </c>
      <c r="F300" s="78" t="s">
        <v>981</v>
      </c>
      <c r="H300" s="9"/>
      <c r="I300" s="25"/>
      <c r="J300" s="82"/>
      <c r="K300" s="170"/>
      <c r="L300" s="505"/>
      <c r="M300" s="327">
        <v>60</v>
      </c>
      <c r="N300" s="179">
        <v>60.63</v>
      </c>
      <c r="O300" s="518">
        <f t="shared" si="10"/>
        <v>1.0105</v>
      </c>
    </row>
    <row r="301" spans="1:15" ht="12.75">
      <c r="A301" s="30">
        <v>151</v>
      </c>
      <c r="B301" s="30">
        <v>5154</v>
      </c>
      <c r="C301" s="30">
        <v>6171</v>
      </c>
      <c r="D301" s="171"/>
      <c r="E301" s="171"/>
      <c r="F301" s="78" t="s">
        <v>90</v>
      </c>
      <c r="H301" s="9"/>
      <c r="I301" s="25"/>
      <c r="J301" s="383"/>
      <c r="K301" s="170"/>
      <c r="L301" s="383"/>
      <c r="M301" s="327">
        <v>1240</v>
      </c>
      <c r="N301" s="179">
        <v>1082.658</v>
      </c>
      <c r="O301" s="518">
        <f t="shared" si="10"/>
        <v>0.8731112903225806</v>
      </c>
    </row>
    <row r="302" spans="1:15" ht="12.75">
      <c r="A302" s="30">
        <v>151</v>
      </c>
      <c r="B302" s="30">
        <v>5154</v>
      </c>
      <c r="C302" s="30">
        <v>6171</v>
      </c>
      <c r="D302" s="171"/>
      <c r="E302" s="171">
        <v>98216</v>
      </c>
      <c r="F302" s="78" t="s">
        <v>982</v>
      </c>
      <c r="H302" s="9"/>
      <c r="I302" s="25"/>
      <c r="J302" s="383"/>
      <c r="K302" s="170"/>
      <c r="L302" s="383"/>
      <c r="M302" s="327">
        <v>60</v>
      </c>
      <c r="N302" s="179">
        <v>60</v>
      </c>
      <c r="O302" s="518">
        <f t="shared" si="10"/>
        <v>1</v>
      </c>
    </row>
    <row r="303" spans="1:15" ht="12.75">
      <c r="A303" s="30">
        <v>151</v>
      </c>
      <c r="B303" s="30">
        <v>5169</v>
      </c>
      <c r="C303" s="30">
        <v>6171</v>
      </c>
      <c r="D303" s="171"/>
      <c r="E303" s="171"/>
      <c r="F303" s="78" t="s">
        <v>928</v>
      </c>
      <c r="H303" s="9"/>
      <c r="I303" s="25"/>
      <c r="J303" s="82"/>
      <c r="K303" s="170"/>
      <c r="L303" s="82"/>
      <c r="M303" s="327">
        <v>102</v>
      </c>
      <c r="N303" s="176">
        <v>101.195</v>
      </c>
      <c r="O303" s="518">
        <f t="shared" si="10"/>
        <v>0.9921078431372549</v>
      </c>
    </row>
    <row r="304" spans="1:15" ht="12.75">
      <c r="A304" s="87">
        <v>151</v>
      </c>
      <c r="B304" s="30"/>
      <c r="C304" s="30"/>
      <c r="D304" s="171"/>
      <c r="E304" s="171"/>
      <c r="F304" s="65" t="s">
        <v>996</v>
      </c>
      <c r="H304" s="9"/>
      <c r="I304" s="25"/>
      <c r="J304" s="82"/>
      <c r="K304" s="170"/>
      <c r="L304" s="82"/>
      <c r="M304" s="328">
        <f>SUM(M297:M303)</f>
        <v>2852</v>
      </c>
      <c r="N304" s="178">
        <f>SUM(N297:N303)</f>
        <v>2589.4600000000005</v>
      </c>
      <c r="O304" s="519">
        <f t="shared" si="10"/>
        <v>0.9079453015427772</v>
      </c>
    </row>
    <row r="305" spans="1:15" ht="3" customHeight="1">
      <c r="A305" s="30"/>
      <c r="B305" s="30"/>
      <c r="C305" s="30"/>
      <c r="D305" s="171"/>
      <c r="E305" s="171"/>
      <c r="F305" s="78"/>
      <c r="H305" s="9"/>
      <c r="I305" s="25"/>
      <c r="J305" s="82"/>
      <c r="K305" s="170"/>
      <c r="L305" s="82"/>
      <c r="M305" s="327"/>
      <c r="N305" s="176"/>
      <c r="O305" s="519"/>
    </row>
    <row r="306" spans="1:15" ht="12.75">
      <c r="A306" s="30">
        <v>152</v>
      </c>
      <c r="B306" s="30">
        <v>5154</v>
      </c>
      <c r="C306" s="30">
        <v>6171</v>
      </c>
      <c r="D306" s="171"/>
      <c r="E306" s="171"/>
      <c r="F306" s="78" t="s">
        <v>90</v>
      </c>
      <c r="H306" s="9"/>
      <c r="I306" s="25"/>
      <c r="J306" s="383"/>
      <c r="K306" s="170"/>
      <c r="L306" s="383"/>
      <c r="M306" s="327">
        <v>3</v>
      </c>
      <c r="N306" s="176">
        <v>0.4</v>
      </c>
      <c r="O306" s="518">
        <f t="shared" si="10"/>
        <v>0.13333333333333333</v>
      </c>
    </row>
    <row r="307" spans="1:15" ht="12.75">
      <c r="A307" s="30">
        <v>152</v>
      </c>
      <c r="B307" s="30">
        <v>5164</v>
      </c>
      <c r="C307" s="30">
        <v>6171</v>
      </c>
      <c r="D307" s="171"/>
      <c r="E307" s="171"/>
      <c r="F307" s="78" t="s">
        <v>104</v>
      </c>
      <c r="H307" s="9"/>
      <c r="I307" s="25"/>
      <c r="J307" s="383"/>
      <c r="K307" s="170"/>
      <c r="L307" s="383"/>
      <c r="M307" s="327">
        <v>17</v>
      </c>
      <c r="N307" s="176">
        <v>16.8</v>
      </c>
      <c r="O307" s="518">
        <f t="shared" si="10"/>
        <v>0.9882352941176471</v>
      </c>
    </row>
    <row r="308" spans="1:15" ht="12.75">
      <c r="A308" s="87">
        <v>152</v>
      </c>
      <c r="B308" s="30"/>
      <c r="C308" s="30"/>
      <c r="D308" s="171"/>
      <c r="E308" s="171"/>
      <c r="F308" s="65" t="s">
        <v>997</v>
      </c>
      <c r="H308" s="9"/>
      <c r="I308" s="25"/>
      <c r="J308" s="82"/>
      <c r="K308" s="170"/>
      <c r="L308" s="82"/>
      <c r="M308" s="328">
        <f>SUM(M306:M307)</f>
        <v>20</v>
      </c>
      <c r="N308" s="178">
        <f>SUM(N306:N307)</f>
        <v>17.2</v>
      </c>
      <c r="O308" s="519">
        <f t="shared" si="10"/>
        <v>0.86</v>
      </c>
    </row>
    <row r="309" spans="1:15" ht="2.25" customHeight="1">
      <c r="A309" s="87"/>
      <c r="B309" s="30"/>
      <c r="C309" s="30"/>
      <c r="D309" s="171"/>
      <c r="E309" s="171"/>
      <c r="F309" s="102"/>
      <c r="H309" s="9"/>
      <c r="I309" s="25"/>
      <c r="J309" s="82"/>
      <c r="K309" s="170"/>
      <c r="L309" s="82"/>
      <c r="M309" s="327"/>
      <c r="N309" s="178"/>
      <c r="O309" s="519"/>
    </row>
    <row r="310" spans="1:15" ht="12.75">
      <c r="A310" s="30">
        <v>153</v>
      </c>
      <c r="B310" s="30">
        <v>5139</v>
      </c>
      <c r="C310" s="30">
        <v>6171</v>
      </c>
      <c r="D310" s="171"/>
      <c r="E310" s="171"/>
      <c r="F310" s="78" t="s">
        <v>76</v>
      </c>
      <c r="H310" s="9"/>
      <c r="I310" s="25"/>
      <c r="J310" s="82"/>
      <c r="K310" s="170"/>
      <c r="L310" s="82"/>
      <c r="M310" s="327">
        <v>25</v>
      </c>
      <c r="N310" s="176">
        <v>9.6</v>
      </c>
      <c r="O310" s="518">
        <f t="shared" si="10"/>
        <v>0.384</v>
      </c>
    </row>
    <row r="311" spans="1:15" ht="12.75">
      <c r="A311" s="30">
        <v>153</v>
      </c>
      <c r="B311" s="30">
        <v>5156</v>
      </c>
      <c r="C311" s="30">
        <v>6171</v>
      </c>
      <c r="D311" s="171"/>
      <c r="E311" s="171"/>
      <c r="F311" s="78" t="s">
        <v>988</v>
      </c>
      <c r="H311" s="9"/>
      <c r="I311" s="25"/>
      <c r="J311" s="82"/>
      <c r="K311" s="170"/>
      <c r="L311" s="82"/>
      <c r="M311" s="327">
        <v>3</v>
      </c>
      <c r="N311" s="176">
        <v>0.55</v>
      </c>
      <c r="O311" s="518">
        <f t="shared" si="10"/>
        <v>0.18333333333333335</v>
      </c>
    </row>
    <row r="312" spans="1:15" ht="12.75">
      <c r="A312" s="30">
        <v>153</v>
      </c>
      <c r="B312" s="30">
        <v>5169</v>
      </c>
      <c r="C312" s="30">
        <v>6171</v>
      </c>
      <c r="D312" s="171"/>
      <c r="E312" s="171"/>
      <c r="F312" s="78" t="s">
        <v>659</v>
      </c>
      <c r="H312" s="9"/>
      <c r="I312" s="25"/>
      <c r="J312" s="82"/>
      <c r="K312" s="170"/>
      <c r="L312" s="82"/>
      <c r="M312" s="327">
        <v>331</v>
      </c>
      <c r="N312" s="176">
        <v>286.87</v>
      </c>
      <c r="O312" s="518">
        <f t="shared" si="10"/>
        <v>0.8666767371601208</v>
      </c>
    </row>
    <row r="313" spans="1:15" ht="12.75">
      <c r="A313" s="30">
        <v>153</v>
      </c>
      <c r="B313" s="30">
        <v>5171</v>
      </c>
      <c r="C313" s="30">
        <v>6171</v>
      </c>
      <c r="D313" s="171"/>
      <c r="E313" s="171"/>
      <c r="F313" s="78" t="s">
        <v>426</v>
      </c>
      <c r="H313" s="9"/>
      <c r="I313" s="25"/>
      <c r="J313" s="82"/>
      <c r="K313" s="170"/>
      <c r="L313" s="82"/>
      <c r="M313" s="327">
        <v>283</v>
      </c>
      <c r="N313" s="176">
        <v>206.01</v>
      </c>
      <c r="O313" s="518">
        <f t="shared" si="10"/>
        <v>0.7279505300353356</v>
      </c>
    </row>
    <row r="314" spans="1:15" ht="12.75">
      <c r="A314" s="87">
        <v>153</v>
      </c>
      <c r="B314" s="30"/>
      <c r="C314" s="30"/>
      <c r="D314" s="171"/>
      <c r="E314" s="171"/>
      <c r="F314" s="102" t="s">
        <v>105</v>
      </c>
      <c r="H314" s="9"/>
      <c r="I314" s="52"/>
      <c r="J314" s="82"/>
      <c r="K314" s="170"/>
      <c r="L314" s="82"/>
      <c r="M314" s="328">
        <f>SUM(M310:M313)</f>
        <v>642</v>
      </c>
      <c r="N314" s="178">
        <f>SUM(N310:N313)</f>
        <v>503.03</v>
      </c>
      <c r="O314" s="519">
        <f t="shared" si="10"/>
        <v>0.7835358255451713</v>
      </c>
    </row>
    <row r="315" spans="1:15" ht="3" customHeight="1">
      <c r="A315" s="11"/>
      <c r="B315" s="11"/>
      <c r="C315" s="11"/>
      <c r="D315" s="173"/>
      <c r="E315" s="171"/>
      <c r="F315" s="11"/>
      <c r="J315" s="185"/>
      <c r="K315" s="168"/>
      <c r="L315" s="185"/>
      <c r="M315" s="327"/>
      <c r="N315" s="176"/>
      <c r="O315" s="519"/>
    </row>
    <row r="316" spans="1:15" ht="12.75">
      <c r="A316" s="30">
        <v>154</v>
      </c>
      <c r="B316" s="30">
        <v>5139</v>
      </c>
      <c r="C316" s="30">
        <v>6171</v>
      </c>
      <c r="D316" s="171"/>
      <c r="E316" s="171"/>
      <c r="F316" s="78" t="s">
        <v>76</v>
      </c>
      <c r="H316" s="9"/>
      <c r="I316" s="107"/>
      <c r="J316" s="82"/>
      <c r="K316" s="170"/>
      <c r="L316" s="82"/>
      <c r="M316" s="327">
        <v>80</v>
      </c>
      <c r="N316" s="176">
        <v>89.07</v>
      </c>
      <c r="O316" s="518">
        <f t="shared" si="10"/>
        <v>1.113375</v>
      </c>
    </row>
    <row r="317" spans="1:15" ht="12.75">
      <c r="A317" s="30">
        <v>154</v>
      </c>
      <c r="B317" s="30">
        <v>5164</v>
      </c>
      <c r="C317" s="30">
        <v>6171</v>
      </c>
      <c r="D317" s="171"/>
      <c r="E317" s="171"/>
      <c r="F317" s="104" t="s">
        <v>989</v>
      </c>
      <c r="H317" s="9"/>
      <c r="I317" s="25"/>
      <c r="J317" s="82"/>
      <c r="K317" s="170"/>
      <c r="L317" s="82"/>
      <c r="M317" s="327">
        <v>370</v>
      </c>
      <c r="N317" s="176">
        <v>375.7</v>
      </c>
      <c r="O317" s="518">
        <f t="shared" si="10"/>
        <v>1.0154054054054054</v>
      </c>
    </row>
    <row r="318" spans="1:15" ht="12.75">
      <c r="A318" s="87">
        <v>154</v>
      </c>
      <c r="B318" s="30"/>
      <c r="C318" s="30"/>
      <c r="D318" s="171"/>
      <c r="E318" s="171"/>
      <c r="F318" s="65" t="s">
        <v>1073</v>
      </c>
      <c r="H318" s="9"/>
      <c r="I318" s="25"/>
      <c r="J318" s="82"/>
      <c r="K318" s="170"/>
      <c r="L318" s="82"/>
      <c r="M318" s="328">
        <f>SUM(M316:M317)</f>
        <v>450</v>
      </c>
      <c r="N318" s="178">
        <f>SUM(N316:N317)</f>
        <v>464.77</v>
      </c>
      <c r="O318" s="519">
        <f t="shared" si="10"/>
        <v>1.032822222222222</v>
      </c>
    </row>
    <row r="319" spans="1:15" ht="3" customHeight="1">
      <c r="A319" s="87"/>
      <c r="B319" s="30"/>
      <c r="C319" s="30"/>
      <c r="D319" s="171"/>
      <c r="E319" s="171"/>
      <c r="F319" s="65"/>
      <c r="G319" s="35"/>
      <c r="H319" s="9"/>
      <c r="I319" s="25"/>
      <c r="J319" s="82"/>
      <c r="K319" s="170"/>
      <c r="L319" s="82"/>
      <c r="M319" s="327"/>
      <c r="N319" s="176"/>
      <c r="O319" s="519"/>
    </row>
    <row r="320" spans="1:15" ht="12.75">
      <c r="A320" s="87">
        <v>155</v>
      </c>
      <c r="B320" s="30">
        <v>5139</v>
      </c>
      <c r="C320" s="30">
        <v>6171</v>
      </c>
      <c r="D320" s="171"/>
      <c r="E320" s="171"/>
      <c r="F320" s="102" t="s">
        <v>938</v>
      </c>
      <c r="H320" s="9"/>
      <c r="I320" s="25"/>
      <c r="J320" s="383"/>
      <c r="K320" s="170"/>
      <c r="L320" s="383"/>
      <c r="M320" s="328">
        <v>250</v>
      </c>
      <c r="N320" s="178">
        <v>213.95</v>
      </c>
      <c r="O320" s="519">
        <f t="shared" si="10"/>
        <v>0.8558</v>
      </c>
    </row>
    <row r="321" spans="1:15" ht="3" customHeight="1">
      <c r="A321" s="87"/>
      <c r="B321" s="30"/>
      <c r="C321" s="30"/>
      <c r="D321" s="171"/>
      <c r="E321" s="171"/>
      <c r="F321" s="102"/>
      <c r="H321" s="9"/>
      <c r="I321" s="52"/>
      <c r="J321" s="383"/>
      <c r="K321" s="170"/>
      <c r="L321" s="383"/>
      <c r="M321" s="328"/>
      <c r="N321" s="178"/>
      <c r="O321" s="519"/>
    </row>
    <row r="322" spans="1:15" ht="12.75">
      <c r="A322" s="87">
        <v>156</v>
      </c>
      <c r="B322" s="30">
        <v>5162</v>
      </c>
      <c r="C322" s="30">
        <v>6171</v>
      </c>
      <c r="D322" s="171"/>
      <c r="E322" s="171"/>
      <c r="F322" s="65" t="s">
        <v>1118</v>
      </c>
      <c r="H322" s="9"/>
      <c r="I322" s="52"/>
      <c r="J322" s="296"/>
      <c r="K322" s="170"/>
      <c r="L322" s="383"/>
      <c r="M322" s="328">
        <v>950</v>
      </c>
      <c r="N322" s="178">
        <v>950.17</v>
      </c>
      <c r="O322" s="519">
        <f t="shared" si="10"/>
        <v>1.000178947368421</v>
      </c>
    </row>
    <row r="323" spans="1:15" ht="12.75">
      <c r="A323" s="87">
        <v>156</v>
      </c>
      <c r="B323" s="30">
        <v>5162</v>
      </c>
      <c r="C323" s="30">
        <v>6171</v>
      </c>
      <c r="D323" s="171"/>
      <c r="E323" s="171">
        <v>98216</v>
      </c>
      <c r="F323" s="65" t="s">
        <v>973</v>
      </c>
      <c r="H323" s="9"/>
      <c r="I323" s="4"/>
      <c r="J323" s="296"/>
      <c r="K323" s="170"/>
      <c r="L323" s="383"/>
      <c r="M323" s="328">
        <v>50</v>
      </c>
      <c r="N323" s="178">
        <v>50</v>
      </c>
      <c r="O323" s="519">
        <f t="shared" si="10"/>
        <v>1</v>
      </c>
    </row>
    <row r="324" spans="1:15" ht="12.75">
      <c r="A324" s="87">
        <v>159</v>
      </c>
      <c r="B324" s="30">
        <v>1361</v>
      </c>
      <c r="C324" s="30"/>
      <c r="D324" s="171"/>
      <c r="E324" s="171"/>
      <c r="F324" s="150" t="s">
        <v>2</v>
      </c>
      <c r="H324" s="13"/>
      <c r="I324" s="36"/>
      <c r="J324" s="332">
        <v>26</v>
      </c>
      <c r="K324" s="196">
        <v>22.45</v>
      </c>
      <c r="L324" s="533">
        <f>K324/J324</f>
        <v>0.8634615384615384</v>
      </c>
      <c r="M324" s="257"/>
      <c r="N324" s="169"/>
      <c r="O324" s="481"/>
    </row>
    <row r="325" spans="1:15" ht="12.75">
      <c r="A325" s="87">
        <v>160</v>
      </c>
      <c r="B325" s="30">
        <v>1361</v>
      </c>
      <c r="C325" s="30"/>
      <c r="D325" s="171"/>
      <c r="E325" s="171"/>
      <c r="F325" s="70" t="s">
        <v>8</v>
      </c>
      <c r="G325" s="35"/>
      <c r="H325" s="13"/>
      <c r="I325" s="120"/>
      <c r="J325" s="332">
        <v>750</v>
      </c>
      <c r="K325" s="180">
        <v>773.55</v>
      </c>
      <c r="L325" s="533">
        <f>K325/J325</f>
        <v>1.0313999999999999</v>
      </c>
      <c r="M325" s="257"/>
      <c r="N325" s="382"/>
      <c r="O325" s="481"/>
    </row>
    <row r="326" spans="1:15" ht="2.25" customHeight="1">
      <c r="A326" s="87"/>
      <c r="B326" s="30"/>
      <c r="C326" s="30"/>
      <c r="D326" s="171"/>
      <c r="E326" s="171"/>
      <c r="F326" s="70"/>
      <c r="G326" s="4"/>
      <c r="H326" s="13"/>
      <c r="I326" s="120"/>
      <c r="J326" s="332">
        <v>100</v>
      </c>
      <c r="K326" s="180">
        <v>0</v>
      </c>
      <c r="L326" s="533"/>
      <c r="M326" s="257"/>
      <c r="N326" s="382"/>
      <c r="O326" s="481"/>
    </row>
    <row r="327" spans="1:15" ht="12.75">
      <c r="A327" s="87">
        <v>161</v>
      </c>
      <c r="B327" s="30">
        <v>2210</v>
      </c>
      <c r="C327" s="30">
        <v>5399</v>
      </c>
      <c r="D327" s="171"/>
      <c r="E327" s="171"/>
      <c r="F327" s="70" t="s">
        <v>3</v>
      </c>
      <c r="H327" s="12"/>
      <c r="I327" s="1"/>
      <c r="J327" s="332">
        <v>100</v>
      </c>
      <c r="K327" s="180">
        <v>81.55</v>
      </c>
      <c r="L327" s="533">
        <f>K327/J327</f>
        <v>0.8155</v>
      </c>
      <c r="M327" s="257"/>
      <c r="N327" s="169"/>
      <c r="O327" s="481"/>
    </row>
    <row r="328" spans="1:15" ht="12.75">
      <c r="A328" s="87">
        <v>161</v>
      </c>
      <c r="B328" s="30">
        <v>4121</v>
      </c>
      <c r="C328" s="30"/>
      <c r="D328" s="171"/>
      <c r="E328" s="171"/>
      <c r="F328" s="151" t="s">
        <v>967</v>
      </c>
      <c r="H328" s="12"/>
      <c r="I328" s="1"/>
      <c r="J328" s="332">
        <v>150</v>
      </c>
      <c r="K328" s="180">
        <v>112.4</v>
      </c>
      <c r="L328" s="533">
        <f>K328/J328</f>
        <v>0.7493333333333334</v>
      </c>
      <c r="M328" s="257"/>
      <c r="N328" s="169"/>
      <c r="O328" s="481"/>
    </row>
    <row r="329" spans="1:15" ht="12.75">
      <c r="A329" s="87">
        <v>161</v>
      </c>
      <c r="B329" s="30">
        <v>2324</v>
      </c>
      <c r="C329" s="30">
        <v>5399</v>
      </c>
      <c r="D329" s="171"/>
      <c r="E329" s="171"/>
      <c r="F329" s="70" t="s">
        <v>224</v>
      </c>
      <c r="H329" s="12"/>
      <c r="I329" s="1"/>
      <c r="J329" s="332">
        <v>10</v>
      </c>
      <c r="K329" s="180">
        <v>9</v>
      </c>
      <c r="L329" s="533">
        <f>K329/J329</f>
        <v>0.9</v>
      </c>
      <c r="M329" s="257"/>
      <c r="N329" s="169"/>
      <c r="O329" s="481"/>
    </row>
    <row r="330" spans="1:15" ht="12.75">
      <c r="A330" s="87">
        <v>162</v>
      </c>
      <c r="B330" s="30">
        <v>1361</v>
      </c>
      <c r="C330" s="30"/>
      <c r="D330" s="171"/>
      <c r="E330" s="171"/>
      <c r="F330" s="70" t="s">
        <v>285</v>
      </c>
      <c r="H330" s="12"/>
      <c r="I330" s="1"/>
      <c r="J330" s="332">
        <v>70</v>
      </c>
      <c r="K330" s="180">
        <v>89.525</v>
      </c>
      <c r="L330" s="533">
        <f>K330/J330</f>
        <v>1.2789285714285714</v>
      </c>
      <c r="M330" s="257"/>
      <c r="N330" s="169"/>
      <c r="O330" s="481"/>
    </row>
    <row r="331" spans="1:15" ht="3" customHeight="1">
      <c r="A331" s="87"/>
      <c r="B331" s="30"/>
      <c r="C331" s="30"/>
      <c r="D331" s="171"/>
      <c r="E331" s="171"/>
      <c r="F331" s="70"/>
      <c r="H331" s="12"/>
      <c r="I331" s="1"/>
      <c r="J331" s="332"/>
      <c r="K331" s="180">
        <v>0</v>
      </c>
      <c r="L331" s="533"/>
      <c r="M331" s="257"/>
      <c r="N331" s="169"/>
      <c r="O331" s="481"/>
    </row>
    <row r="332" spans="1:15" ht="12.75">
      <c r="A332" s="87">
        <v>163</v>
      </c>
      <c r="B332" s="30">
        <v>2210</v>
      </c>
      <c r="C332" s="30">
        <v>6409</v>
      </c>
      <c r="D332" s="171"/>
      <c r="E332" s="171"/>
      <c r="F332" s="70" t="s">
        <v>4</v>
      </c>
      <c r="H332" s="12"/>
      <c r="I332" s="120"/>
      <c r="J332" s="332">
        <v>20</v>
      </c>
      <c r="K332" s="180">
        <v>23.9</v>
      </c>
      <c r="L332" s="533">
        <f>K332/J332</f>
        <v>1.1949999999999998</v>
      </c>
      <c r="M332" s="257"/>
      <c r="N332" s="169"/>
      <c r="O332" s="481"/>
    </row>
    <row r="333" spans="1:15" ht="3" customHeight="1">
      <c r="A333" s="87"/>
      <c r="B333" s="30"/>
      <c r="C333" s="30"/>
      <c r="D333" s="171"/>
      <c r="E333" s="171"/>
      <c r="F333" s="70"/>
      <c r="H333" s="12"/>
      <c r="I333" s="120"/>
      <c r="J333" s="332"/>
      <c r="K333" s="197"/>
      <c r="L333" s="533"/>
      <c r="M333" s="257"/>
      <c r="N333" s="169"/>
      <c r="O333" s="481"/>
    </row>
    <row r="334" spans="1:15" ht="12.75">
      <c r="A334" s="128">
        <v>164</v>
      </c>
      <c r="B334" s="32">
        <v>2324</v>
      </c>
      <c r="C334" s="128">
        <v>6409</v>
      </c>
      <c r="D334" s="306"/>
      <c r="E334" s="306"/>
      <c r="F334" s="204" t="s">
        <v>198</v>
      </c>
      <c r="H334" s="13"/>
      <c r="I334" s="121"/>
      <c r="J334" s="402">
        <v>335</v>
      </c>
      <c r="K334" s="222">
        <v>340.043</v>
      </c>
      <c r="L334" s="534">
        <f>K334/J334</f>
        <v>1.0150537313432837</v>
      </c>
      <c r="M334" s="257"/>
      <c r="N334" s="169"/>
      <c r="O334" s="481"/>
    </row>
    <row r="335" spans="1:15" ht="12.75">
      <c r="A335" s="26">
        <v>164</v>
      </c>
      <c r="B335" s="30">
        <v>2111</v>
      </c>
      <c r="C335" s="30">
        <v>6171</v>
      </c>
      <c r="D335" s="171"/>
      <c r="E335" s="171"/>
      <c r="F335" s="152" t="s">
        <v>971</v>
      </c>
      <c r="G335" s="11"/>
      <c r="H335" s="12"/>
      <c r="I335" s="67"/>
      <c r="J335" s="333">
        <v>5</v>
      </c>
      <c r="K335" s="179">
        <v>1.68</v>
      </c>
      <c r="L335" s="534">
        <f>K335/J335</f>
        <v>0.33599999999999997</v>
      </c>
      <c r="M335" s="257"/>
      <c r="N335" s="169"/>
      <c r="O335" s="481"/>
    </row>
    <row r="336" spans="1:15" ht="12.75">
      <c r="A336" s="87">
        <v>164</v>
      </c>
      <c r="B336" s="30"/>
      <c r="C336" s="30"/>
      <c r="D336" s="171"/>
      <c r="E336" s="171"/>
      <c r="F336" s="70" t="s">
        <v>5</v>
      </c>
      <c r="G336" s="11"/>
      <c r="H336" s="12"/>
      <c r="I336" s="65"/>
      <c r="J336" s="332">
        <f>SUM(J334:J335)</f>
        <v>340</v>
      </c>
      <c r="K336" s="180">
        <f>SUM(K334:K335)</f>
        <v>341.723</v>
      </c>
      <c r="L336" s="533">
        <f>K336/J336</f>
        <v>1.0050676470588236</v>
      </c>
      <c r="M336" s="257"/>
      <c r="N336" s="169"/>
      <c r="O336" s="481"/>
    </row>
    <row r="337" spans="1:15" ht="3" customHeight="1">
      <c r="A337" s="11"/>
      <c r="B337" s="11"/>
      <c r="C337" s="11"/>
      <c r="D337" s="173"/>
      <c r="E337" s="171"/>
      <c r="F337" s="11"/>
      <c r="G337" s="11"/>
      <c r="H337" s="11"/>
      <c r="I337" s="11"/>
      <c r="J337" s="332"/>
      <c r="K337" s="176"/>
      <c r="L337" s="533"/>
      <c r="M337" s="185"/>
      <c r="N337" s="168"/>
      <c r="O337" s="326"/>
    </row>
    <row r="338" spans="1:15" ht="12.75">
      <c r="A338" s="87">
        <v>168</v>
      </c>
      <c r="B338" s="30">
        <v>2310</v>
      </c>
      <c r="C338" s="30">
        <v>6171</v>
      </c>
      <c r="D338" s="171"/>
      <c r="E338" s="171"/>
      <c r="F338" s="150" t="s">
        <v>153</v>
      </c>
      <c r="G338" s="11"/>
      <c r="H338" s="12"/>
      <c r="I338" s="11"/>
      <c r="J338" s="332">
        <v>70</v>
      </c>
      <c r="K338" s="178">
        <v>70.24</v>
      </c>
      <c r="L338" s="533">
        <f>K338/J338</f>
        <v>1.0034285714285713</v>
      </c>
      <c r="M338" s="82"/>
      <c r="N338" s="170"/>
      <c r="O338" s="336"/>
    </row>
    <row r="339" spans="1:15" ht="3" customHeight="1">
      <c r="A339" s="87"/>
      <c r="B339" s="30"/>
      <c r="C339" s="30"/>
      <c r="D339" s="171"/>
      <c r="E339" s="171"/>
      <c r="F339" s="150"/>
      <c r="G339" s="4"/>
      <c r="H339" s="9"/>
      <c r="I339" s="4"/>
      <c r="J339" s="332"/>
      <c r="K339" s="178"/>
      <c r="L339" s="533"/>
      <c r="M339" s="82"/>
      <c r="N339" s="170"/>
      <c r="O339" s="336"/>
    </row>
    <row r="340" spans="1:15" ht="12.75" customHeight="1">
      <c r="A340" s="87">
        <v>170</v>
      </c>
      <c r="B340" s="30">
        <v>2223</v>
      </c>
      <c r="C340" s="30">
        <v>6402</v>
      </c>
      <c r="D340" s="171"/>
      <c r="E340" s="171">
        <v>98193</v>
      </c>
      <c r="F340" s="150" t="s">
        <v>603</v>
      </c>
      <c r="G340" s="4"/>
      <c r="H340" s="9"/>
      <c r="I340" s="4"/>
      <c r="J340" s="332">
        <v>50</v>
      </c>
      <c r="K340" s="178">
        <v>50.5</v>
      </c>
      <c r="L340" s="533">
        <f>K340/J340</f>
        <v>1.01</v>
      </c>
      <c r="M340" s="82"/>
      <c r="N340" s="170"/>
      <c r="O340" s="336"/>
    </row>
    <row r="341" spans="1:15" ht="3.75" customHeight="1">
      <c r="A341" s="87"/>
      <c r="B341" s="30"/>
      <c r="C341" s="30"/>
      <c r="D341" s="171"/>
      <c r="E341" s="171"/>
      <c r="F341" s="150"/>
      <c r="G341" s="4"/>
      <c r="H341" s="9"/>
      <c r="I341" s="4"/>
      <c r="J341" s="332"/>
      <c r="K341" s="178"/>
      <c r="L341" s="533"/>
      <c r="M341" s="82"/>
      <c r="N341" s="170"/>
      <c r="O341" s="336"/>
    </row>
    <row r="342" spans="1:15" ht="12.75" customHeight="1">
      <c r="A342" s="26">
        <v>170</v>
      </c>
      <c r="B342" s="30">
        <v>4111</v>
      </c>
      <c r="C342" s="30"/>
      <c r="D342" s="171"/>
      <c r="E342" s="171">
        <v>98348</v>
      </c>
      <c r="F342" s="152" t="s">
        <v>725</v>
      </c>
      <c r="G342" s="4"/>
      <c r="H342" s="9"/>
      <c r="I342" s="4"/>
      <c r="J342" s="332">
        <v>316</v>
      </c>
      <c r="K342" s="178">
        <v>316</v>
      </c>
      <c r="L342" s="533">
        <f>K342/J342</f>
        <v>1</v>
      </c>
      <c r="M342" s="82"/>
      <c r="N342" s="170"/>
      <c r="O342" s="336"/>
    </row>
    <row r="343" spans="1:15" ht="12.75" customHeight="1">
      <c r="A343" s="26">
        <v>170</v>
      </c>
      <c r="B343" s="30">
        <v>5021</v>
      </c>
      <c r="C343" s="30">
        <v>6117</v>
      </c>
      <c r="D343" s="171"/>
      <c r="E343" s="171">
        <v>98348</v>
      </c>
      <c r="F343" s="152" t="s">
        <v>759</v>
      </c>
      <c r="G343" s="4"/>
      <c r="H343" s="9"/>
      <c r="I343" s="4"/>
      <c r="J343" s="334"/>
      <c r="K343" s="195"/>
      <c r="L343" s="700"/>
      <c r="M343" s="175">
        <v>230</v>
      </c>
      <c r="N343" s="176">
        <v>225.8</v>
      </c>
      <c r="O343" s="518">
        <f>N343/M343</f>
        <v>0.9817391304347827</v>
      </c>
    </row>
    <row r="344" spans="1:15" ht="12.75" customHeight="1">
      <c r="A344" s="26">
        <v>170</v>
      </c>
      <c r="B344" s="30">
        <v>5032</v>
      </c>
      <c r="C344" s="30">
        <v>6117</v>
      </c>
      <c r="D344" s="171"/>
      <c r="E344" s="171">
        <v>98348</v>
      </c>
      <c r="F344" s="152" t="s">
        <v>70</v>
      </c>
      <c r="G344" s="4"/>
      <c r="H344" s="9"/>
      <c r="I344" s="4"/>
      <c r="J344" s="334"/>
      <c r="K344" s="195"/>
      <c r="L344" s="700"/>
      <c r="M344" s="175">
        <v>10</v>
      </c>
      <c r="N344" s="176">
        <v>16.6</v>
      </c>
      <c r="O344" s="518">
        <f aca="true" t="shared" si="11" ref="O344:O352">N344/M344</f>
        <v>1.6600000000000001</v>
      </c>
    </row>
    <row r="345" spans="1:15" ht="12.75" customHeight="1">
      <c r="A345" s="26">
        <v>170</v>
      </c>
      <c r="B345" s="30">
        <v>5139</v>
      </c>
      <c r="C345" s="30">
        <v>6117</v>
      </c>
      <c r="D345" s="171"/>
      <c r="E345" s="171">
        <v>98348</v>
      </c>
      <c r="F345" s="62" t="s">
        <v>712</v>
      </c>
      <c r="G345" s="4"/>
      <c r="H345" s="9"/>
      <c r="I345" s="4"/>
      <c r="J345" s="334"/>
      <c r="K345" s="195"/>
      <c r="L345" s="700"/>
      <c r="M345" s="175">
        <v>15</v>
      </c>
      <c r="N345" s="176">
        <v>6.6</v>
      </c>
      <c r="O345" s="518">
        <f t="shared" si="11"/>
        <v>0.44</v>
      </c>
    </row>
    <row r="346" spans="1:15" ht="12.75" customHeight="1">
      <c r="A346" s="26">
        <v>170</v>
      </c>
      <c r="B346" s="30">
        <v>5156</v>
      </c>
      <c r="C346" s="30">
        <v>6117</v>
      </c>
      <c r="D346" s="171"/>
      <c r="E346" s="171">
        <v>98348</v>
      </c>
      <c r="F346" s="62" t="s">
        <v>760</v>
      </c>
      <c r="G346" s="4"/>
      <c r="H346" s="9"/>
      <c r="I346" s="4"/>
      <c r="J346" s="334"/>
      <c r="K346" s="195"/>
      <c r="L346" s="700"/>
      <c r="M346" s="175">
        <v>2</v>
      </c>
      <c r="N346" s="176">
        <v>0</v>
      </c>
      <c r="O346" s="518">
        <f t="shared" si="11"/>
        <v>0</v>
      </c>
    </row>
    <row r="347" spans="1:15" ht="12.75" customHeight="1">
      <c r="A347" s="26">
        <v>170</v>
      </c>
      <c r="B347" s="30">
        <v>5173</v>
      </c>
      <c r="C347" s="30">
        <v>6117</v>
      </c>
      <c r="D347" s="171"/>
      <c r="E347" s="171">
        <v>98348</v>
      </c>
      <c r="F347" s="62" t="s">
        <v>762</v>
      </c>
      <c r="G347" s="4"/>
      <c r="H347" s="9"/>
      <c r="I347" s="4"/>
      <c r="J347" s="334"/>
      <c r="K347" s="195"/>
      <c r="L347" s="700"/>
      <c r="M347" s="175">
        <v>2</v>
      </c>
      <c r="N347" s="176">
        <v>0.894</v>
      </c>
      <c r="O347" s="518">
        <f t="shared" si="11"/>
        <v>0.447</v>
      </c>
    </row>
    <row r="348" spans="1:15" ht="12.75" customHeight="1">
      <c r="A348" s="26">
        <v>170</v>
      </c>
      <c r="B348" s="30">
        <v>5175</v>
      </c>
      <c r="C348" s="30">
        <v>6117</v>
      </c>
      <c r="D348" s="171"/>
      <c r="E348" s="171">
        <v>98348</v>
      </c>
      <c r="F348" s="62" t="s">
        <v>711</v>
      </c>
      <c r="G348" s="4"/>
      <c r="H348" s="9"/>
      <c r="I348" s="4"/>
      <c r="J348" s="334"/>
      <c r="K348" s="195"/>
      <c r="L348" s="700"/>
      <c r="M348" s="175">
        <v>15</v>
      </c>
      <c r="N348" s="176">
        <v>12.682</v>
      </c>
      <c r="O348" s="518">
        <f t="shared" si="11"/>
        <v>0.8454666666666667</v>
      </c>
    </row>
    <row r="349" spans="1:15" ht="12.75" customHeight="1">
      <c r="A349" s="26">
        <v>170</v>
      </c>
      <c r="B349" s="30">
        <v>5161</v>
      </c>
      <c r="C349" s="30">
        <v>6117</v>
      </c>
      <c r="D349" s="171"/>
      <c r="E349" s="171">
        <v>98348</v>
      </c>
      <c r="F349" s="62" t="s">
        <v>713</v>
      </c>
      <c r="G349" s="4"/>
      <c r="H349" s="9"/>
      <c r="I349" s="4"/>
      <c r="J349" s="334"/>
      <c r="K349" s="195"/>
      <c r="L349" s="700"/>
      <c r="M349" s="175">
        <v>2</v>
      </c>
      <c r="N349" s="176">
        <v>0.9</v>
      </c>
      <c r="O349" s="518">
        <f t="shared" si="11"/>
        <v>0.45</v>
      </c>
    </row>
    <row r="350" spans="1:15" ht="12.75" customHeight="1">
      <c r="A350" s="26">
        <v>170</v>
      </c>
      <c r="B350" s="30">
        <v>5164</v>
      </c>
      <c r="C350" s="30">
        <v>6117</v>
      </c>
      <c r="D350" s="171"/>
      <c r="E350" s="171">
        <v>98348</v>
      </c>
      <c r="F350" s="62" t="s">
        <v>761</v>
      </c>
      <c r="G350" s="4"/>
      <c r="H350" s="9"/>
      <c r="I350" s="4"/>
      <c r="J350" s="334"/>
      <c r="K350" s="195"/>
      <c r="L350" s="700"/>
      <c r="M350" s="175">
        <v>15</v>
      </c>
      <c r="N350" s="176">
        <v>70.79</v>
      </c>
      <c r="O350" s="518">
        <f t="shared" si="11"/>
        <v>4.719333333333334</v>
      </c>
    </row>
    <row r="351" spans="1:15" ht="12.75" customHeight="1">
      <c r="A351" s="26">
        <v>170</v>
      </c>
      <c r="B351" s="30">
        <v>5169</v>
      </c>
      <c r="C351" s="30">
        <v>6117</v>
      </c>
      <c r="D351" s="171"/>
      <c r="E351" s="171">
        <v>98348</v>
      </c>
      <c r="F351" s="62" t="s">
        <v>801</v>
      </c>
      <c r="G351" s="4"/>
      <c r="H351" s="9"/>
      <c r="I351" s="4"/>
      <c r="J351" s="334"/>
      <c r="K351" s="195"/>
      <c r="L351" s="700"/>
      <c r="M351" s="175">
        <v>25</v>
      </c>
      <c r="N351" s="176">
        <v>7.673</v>
      </c>
      <c r="O351" s="518">
        <f t="shared" si="11"/>
        <v>0.30692</v>
      </c>
    </row>
    <row r="352" spans="1:15" ht="12.75" customHeight="1">
      <c r="A352" s="26">
        <v>170</v>
      </c>
      <c r="B352" s="30"/>
      <c r="C352" s="30"/>
      <c r="D352" s="171"/>
      <c r="E352" s="171"/>
      <c r="F352" s="151" t="s">
        <v>714</v>
      </c>
      <c r="G352" s="4"/>
      <c r="H352" s="9"/>
      <c r="I352" s="4"/>
      <c r="J352" s="332">
        <f>SUM(J342:J349)</f>
        <v>316</v>
      </c>
      <c r="K352" s="178">
        <f>SUM(K342:K349)</f>
        <v>316</v>
      </c>
      <c r="L352" s="533">
        <f>K352/J352</f>
        <v>1</v>
      </c>
      <c r="M352" s="177">
        <f>SUM(M343:M351)</f>
        <v>316</v>
      </c>
      <c r="N352" s="178">
        <f>SUM(N343:N351)</f>
        <v>341.939</v>
      </c>
      <c r="O352" s="519">
        <f t="shared" si="11"/>
        <v>1.0820854430379747</v>
      </c>
    </row>
    <row r="353" spans="1:15" ht="3" customHeight="1">
      <c r="A353" s="26"/>
      <c r="B353" s="30"/>
      <c r="C353" s="30"/>
      <c r="D353" s="171"/>
      <c r="E353" s="171"/>
      <c r="F353" s="151"/>
      <c r="G353" s="4"/>
      <c r="H353" s="9"/>
      <c r="I353" s="4"/>
      <c r="J353" s="332"/>
      <c r="K353" s="178"/>
      <c r="L353" s="533"/>
      <c r="M353" s="177"/>
      <c r="N353" s="178"/>
      <c r="O353" s="519"/>
    </row>
    <row r="354" spans="1:15" ht="12.75">
      <c r="A354" s="26">
        <v>172</v>
      </c>
      <c r="B354" s="30">
        <v>2111</v>
      </c>
      <c r="C354" s="30">
        <v>6171</v>
      </c>
      <c r="D354" s="171"/>
      <c r="E354" s="171"/>
      <c r="F354" s="62" t="s">
        <v>210</v>
      </c>
      <c r="G354" s="11"/>
      <c r="H354" s="12"/>
      <c r="I354" s="11"/>
      <c r="J354" s="333">
        <v>1</v>
      </c>
      <c r="K354" s="176">
        <v>0.8</v>
      </c>
      <c r="L354" s="534">
        <f>K354/J354</f>
        <v>0.8</v>
      </c>
      <c r="M354" s="82"/>
      <c r="N354" s="170"/>
      <c r="O354" s="336"/>
    </row>
    <row r="355" spans="1:15" ht="12.75">
      <c r="A355" s="26">
        <v>172</v>
      </c>
      <c r="B355" s="26">
        <v>2139</v>
      </c>
      <c r="C355" s="30">
        <v>6171</v>
      </c>
      <c r="D355" s="171"/>
      <c r="E355" s="171"/>
      <c r="F355" s="62" t="s">
        <v>211</v>
      </c>
      <c r="G355" s="11"/>
      <c r="H355" s="12"/>
      <c r="I355" s="11"/>
      <c r="J355" s="333">
        <v>1</v>
      </c>
      <c r="K355" s="176">
        <v>0.2</v>
      </c>
      <c r="L355" s="534">
        <f>K355/J355</f>
        <v>0.2</v>
      </c>
      <c r="M355" s="185"/>
      <c r="N355" s="168"/>
      <c r="O355" s="326"/>
    </row>
    <row r="356" spans="1:15" ht="12.75">
      <c r="A356" s="87">
        <v>172</v>
      </c>
      <c r="B356" s="30"/>
      <c r="C356" s="30"/>
      <c r="D356" s="171"/>
      <c r="E356" s="171"/>
      <c r="F356" s="74" t="s">
        <v>212</v>
      </c>
      <c r="G356" s="11"/>
      <c r="H356" s="12"/>
      <c r="I356" s="11"/>
      <c r="J356" s="332">
        <f>SUM(J354:J355)</f>
        <v>2</v>
      </c>
      <c r="K356" s="178">
        <f>SUM(K354:K355)</f>
        <v>1</v>
      </c>
      <c r="L356" s="533">
        <f>K356/J356</f>
        <v>0.5</v>
      </c>
      <c r="M356" s="185"/>
      <c r="N356" s="168"/>
      <c r="O356" s="326"/>
    </row>
    <row r="357" spans="1:15" ht="12.75">
      <c r="A357" s="87">
        <v>588</v>
      </c>
      <c r="B357" s="30">
        <v>5192</v>
      </c>
      <c r="C357" s="30">
        <v>3632</v>
      </c>
      <c r="D357" s="171"/>
      <c r="E357" s="171"/>
      <c r="F357" s="70" t="s">
        <v>994</v>
      </c>
      <c r="G357" s="122"/>
      <c r="H357" s="318"/>
      <c r="I357" s="122"/>
      <c r="J357" s="479"/>
      <c r="K357" s="480"/>
      <c r="L357" s="479"/>
      <c r="M357" s="328">
        <v>40</v>
      </c>
      <c r="N357" s="180">
        <v>20.974</v>
      </c>
      <c r="O357" s="519">
        <f>N357/M357</f>
        <v>0.52435</v>
      </c>
    </row>
    <row r="358" spans="1:15" ht="1.5" customHeight="1" thickBot="1">
      <c r="A358" s="87"/>
      <c r="B358" s="30"/>
      <c r="C358" s="30"/>
      <c r="D358" s="171"/>
      <c r="E358" s="171"/>
      <c r="F358" s="80"/>
      <c r="G358" s="4"/>
      <c r="H358" s="9"/>
      <c r="I358" s="4"/>
      <c r="J358" s="221"/>
      <c r="K358" s="195"/>
      <c r="L358" s="221"/>
      <c r="M358" s="329"/>
      <c r="N358" s="211"/>
      <c r="O358" s="523"/>
    </row>
    <row r="359" spans="1:15" ht="13.5" thickBot="1">
      <c r="A359" s="6"/>
      <c r="B359" s="6"/>
      <c r="C359" s="6"/>
      <c r="D359" s="754"/>
      <c r="E359" s="754"/>
      <c r="F359" s="24" t="s">
        <v>6</v>
      </c>
      <c r="G359" s="106"/>
      <c r="H359" s="92"/>
      <c r="I359" s="93"/>
      <c r="J359" s="351">
        <f>SUM(J356+J338+J336+J332+J329+J328+J327+J325+J324+J289+J241+J330+J250+J239+J340+J352+J264+J274)</f>
        <v>2324</v>
      </c>
      <c r="K359" s="189">
        <f>SUM(K356+K338+K336+K332+K330+K329+K328+K327+K325+K324+K289+K241+K250+K239+K340+K352+K264+K274)</f>
        <v>2409.3379999999997</v>
      </c>
      <c r="L359" s="535">
        <f>K359/J359</f>
        <v>1.0367203098106712</v>
      </c>
      <c r="M359" s="438">
        <f>SUM(M357+M352+M323+M322+M320+M318+M314+M308+M304+M295+M291+M290+M288+M286+M282+M274+M267+M264+M257+M251+M249+M248+M247+M246+M245+M244+M243+M239)</f>
        <v>14900</v>
      </c>
      <c r="N359" s="190">
        <f>SUM(N322+N320+N318+N314+N308+N304+N295+N291+N288+N286+N282+N274+N267+N257+N251+N249+N248+N246+N245+N243+N239+N357+N244+N247+N352+N264+N323+N290)</f>
        <v>14245.953000000001</v>
      </c>
      <c r="O359" s="536">
        <f>N359/M359</f>
        <v>0.9561042281879195</v>
      </c>
    </row>
    <row r="360" spans="1:15" ht="4.5" customHeight="1" thickBot="1">
      <c r="A360" s="5"/>
      <c r="B360" s="5"/>
      <c r="C360" s="5"/>
      <c r="D360" s="369"/>
      <c r="E360" s="369"/>
      <c r="F360" s="14"/>
      <c r="H360" s="15"/>
      <c r="J360" s="81"/>
      <c r="K360" s="168"/>
      <c r="L360" s="185"/>
      <c r="M360" s="81"/>
      <c r="N360" s="168"/>
      <c r="O360" s="326"/>
    </row>
    <row r="361" spans="1:15" ht="13.5" thickBot="1">
      <c r="A361" s="7">
        <v>4</v>
      </c>
      <c r="B361" s="7"/>
      <c r="C361" s="7"/>
      <c r="D361" s="364"/>
      <c r="E361" s="364"/>
      <c r="F361" s="16" t="s">
        <v>7</v>
      </c>
      <c r="H361" s="10"/>
      <c r="J361" s="81"/>
      <c r="K361" s="168"/>
      <c r="L361" s="185"/>
      <c r="M361" s="81"/>
      <c r="N361" s="168"/>
      <c r="O361" s="326"/>
    </row>
    <row r="362" spans="1:15" ht="13.5" customHeight="1">
      <c r="A362" s="309">
        <v>193</v>
      </c>
      <c r="B362" s="309">
        <v>1129</v>
      </c>
      <c r="C362" s="309"/>
      <c r="D362" s="398"/>
      <c r="E362" s="398"/>
      <c r="F362" s="224" t="s">
        <v>1030</v>
      </c>
      <c r="G362" s="78"/>
      <c r="H362" s="116"/>
      <c r="I362" s="78"/>
      <c r="J362" s="328">
        <v>12</v>
      </c>
      <c r="K362" s="178">
        <v>0</v>
      </c>
      <c r="L362" s="519">
        <f>K362/J362</f>
        <v>0</v>
      </c>
      <c r="M362" s="185"/>
      <c r="N362" s="168"/>
      <c r="O362" s="326"/>
    </row>
    <row r="363" spans="1:15" ht="12.75">
      <c r="A363" s="87">
        <v>194</v>
      </c>
      <c r="B363" s="87">
        <v>1361</v>
      </c>
      <c r="C363" s="87"/>
      <c r="D363" s="241"/>
      <c r="E363" s="241"/>
      <c r="F363" s="150" t="s">
        <v>1074</v>
      </c>
      <c r="G363" s="70"/>
      <c r="H363" s="394"/>
      <c r="I363" s="70"/>
      <c r="J363" s="329">
        <v>1</v>
      </c>
      <c r="K363" s="178">
        <v>0</v>
      </c>
      <c r="L363" s="523">
        <f>K363/J363</f>
        <v>0</v>
      </c>
      <c r="M363" s="185"/>
      <c r="N363" s="168"/>
      <c r="O363" s="326"/>
    </row>
    <row r="364" spans="1:15" ht="3" customHeight="1">
      <c r="A364" s="271"/>
      <c r="B364" s="84"/>
      <c r="C364" s="84"/>
      <c r="D364" s="761"/>
      <c r="E364" s="761"/>
      <c r="F364" s="261"/>
      <c r="G364" s="14"/>
      <c r="H364" s="19"/>
      <c r="I364" s="14"/>
      <c r="J364" s="329"/>
      <c r="K364" s="199"/>
      <c r="L364" s="523"/>
      <c r="M364" s="185"/>
      <c r="N364" s="168"/>
      <c r="O364" s="326"/>
    </row>
    <row r="365" spans="1:15" ht="12.75">
      <c r="A365" s="87">
        <v>197</v>
      </c>
      <c r="B365" s="85">
        <v>2222</v>
      </c>
      <c r="C365" s="85">
        <v>6399</v>
      </c>
      <c r="D365" s="756"/>
      <c r="E365" s="761"/>
      <c r="F365" s="217" t="s">
        <v>757</v>
      </c>
      <c r="G365" s="14"/>
      <c r="H365" s="19"/>
      <c r="I365" s="14"/>
      <c r="J365" s="328">
        <v>953</v>
      </c>
      <c r="K365" s="178">
        <v>953.48</v>
      </c>
      <c r="L365" s="519">
        <f>K365/J365</f>
        <v>1.0005036726128016</v>
      </c>
      <c r="M365" s="185"/>
      <c r="N365" s="168"/>
      <c r="O365" s="326"/>
    </row>
    <row r="366" spans="1:15" ht="12.75">
      <c r="A366" s="87">
        <v>197</v>
      </c>
      <c r="B366" s="85">
        <v>5362</v>
      </c>
      <c r="C366" s="85">
        <v>6399</v>
      </c>
      <c r="D366" s="756"/>
      <c r="E366" s="761"/>
      <c r="F366" s="217" t="s">
        <v>758</v>
      </c>
      <c r="G366" s="14"/>
      <c r="H366" s="19"/>
      <c r="I366" s="14"/>
      <c r="J366" s="341"/>
      <c r="K366" s="195"/>
      <c r="L366" s="660"/>
      <c r="M366" s="177">
        <v>-1149</v>
      </c>
      <c r="N366" s="178">
        <v>889.268</v>
      </c>
      <c r="O366" s="519"/>
    </row>
    <row r="367" spans="1:15" ht="3" customHeight="1">
      <c r="A367" s="87"/>
      <c r="B367" s="76"/>
      <c r="C367" s="76"/>
      <c r="D367" s="756"/>
      <c r="E367" s="756"/>
      <c r="F367" s="267"/>
      <c r="H367" s="10"/>
      <c r="J367" s="328"/>
      <c r="K367" s="178"/>
      <c r="L367" s="519"/>
      <c r="M367" s="175"/>
      <c r="N367" s="176"/>
      <c r="O367" s="327"/>
    </row>
    <row r="368" spans="1:15" ht="12.75">
      <c r="A368" s="135">
        <v>198</v>
      </c>
      <c r="B368" s="30">
        <v>1122</v>
      </c>
      <c r="C368" s="30"/>
      <c r="D368" s="171"/>
      <c r="E368" s="171"/>
      <c r="F368" s="70" t="s">
        <v>1085</v>
      </c>
      <c r="G368" s="11"/>
      <c r="H368" s="12"/>
      <c r="I368" s="117"/>
      <c r="J368" s="328">
        <v>11553</v>
      </c>
      <c r="K368" s="178">
        <v>11552.738</v>
      </c>
      <c r="L368" s="530">
        <f>K368/J368</f>
        <v>0.9999773219077296</v>
      </c>
      <c r="M368" s="185"/>
      <c r="N368" s="168"/>
      <c r="O368" s="326"/>
    </row>
    <row r="369" spans="1:15" ht="12.75">
      <c r="A369" s="87">
        <v>198</v>
      </c>
      <c r="B369" s="30">
        <v>5362</v>
      </c>
      <c r="C369" s="26">
        <v>6409</v>
      </c>
      <c r="D369" s="171"/>
      <c r="E369" s="171"/>
      <c r="F369" s="70" t="s">
        <v>1085</v>
      </c>
      <c r="G369" s="11"/>
      <c r="H369" s="12"/>
      <c r="I369" s="117"/>
      <c r="J369" s="260"/>
      <c r="K369" s="195"/>
      <c r="L369" s="260"/>
      <c r="M369" s="328">
        <v>11553</v>
      </c>
      <c r="N369" s="178">
        <v>11552.73</v>
      </c>
      <c r="O369" s="519">
        <f>N369/M369</f>
        <v>0.9999766294468969</v>
      </c>
    </row>
    <row r="370" spans="1:15" ht="3" customHeight="1">
      <c r="A370" s="135"/>
      <c r="B370" s="30"/>
      <c r="C370" s="30"/>
      <c r="D370" s="171"/>
      <c r="E370" s="171"/>
      <c r="F370" s="70"/>
      <c r="G370" s="4"/>
      <c r="H370" s="9"/>
      <c r="I370" s="117"/>
      <c r="J370" s="260"/>
      <c r="K370" s="195"/>
      <c r="L370" s="260"/>
      <c r="M370" s="327"/>
      <c r="N370" s="178"/>
      <c r="O370" s="519"/>
    </row>
    <row r="371" spans="1:15" ht="12.75">
      <c r="A371" s="87">
        <v>199</v>
      </c>
      <c r="B371" s="30">
        <v>5362</v>
      </c>
      <c r="C371" s="26">
        <v>6409</v>
      </c>
      <c r="D371" s="171"/>
      <c r="E371" s="171"/>
      <c r="F371" s="70" t="s">
        <v>1086</v>
      </c>
      <c r="H371" s="10"/>
      <c r="I371" s="25"/>
      <c r="J371" s="82"/>
      <c r="K371" s="170"/>
      <c r="L371" s="82"/>
      <c r="M371" s="328">
        <v>110</v>
      </c>
      <c r="N371" s="178">
        <v>100.93</v>
      </c>
      <c r="O371" s="519">
        <f aca="true" t="shared" si="12" ref="O371:O400">N371/M371</f>
        <v>0.9175454545454546</v>
      </c>
    </row>
    <row r="372" spans="1:15" ht="3" customHeight="1">
      <c r="A372" s="87"/>
      <c r="B372" s="30"/>
      <c r="C372" s="26"/>
      <c r="D372" s="171"/>
      <c r="E372" s="171"/>
      <c r="F372" s="70"/>
      <c r="H372" s="10"/>
      <c r="I372" s="4"/>
      <c r="J372" s="82"/>
      <c r="K372" s="170"/>
      <c r="L372" s="82"/>
      <c r="M372" s="328"/>
      <c r="N372" s="178"/>
      <c r="O372" s="519"/>
    </row>
    <row r="373" spans="1:15" ht="12.75">
      <c r="A373" s="87">
        <v>200</v>
      </c>
      <c r="B373" s="26">
        <v>5141</v>
      </c>
      <c r="C373" s="26">
        <v>6310</v>
      </c>
      <c r="D373" s="171"/>
      <c r="E373" s="171"/>
      <c r="F373" s="150" t="s">
        <v>939</v>
      </c>
      <c r="H373" s="10"/>
      <c r="I373" s="4"/>
      <c r="J373" s="82"/>
      <c r="K373" s="170"/>
      <c r="L373" s="82"/>
      <c r="M373" s="327">
        <v>181</v>
      </c>
      <c r="N373" s="176">
        <v>180.958</v>
      </c>
      <c r="O373" s="518">
        <f t="shared" si="12"/>
        <v>0.999767955801105</v>
      </c>
    </row>
    <row r="374" spans="1:15" ht="12.75">
      <c r="A374" s="87">
        <v>206</v>
      </c>
      <c r="B374" s="30">
        <v>5141</v>
      </c>
      <c r="C374" s="30">
        <v>6310</v>
      </c>
      <c r="D374" s="171"/>
      <c r="E374" s="171"/>
      <c r="F374" s="150" t="s">
        <v>965</v>
      </c>
      <c r="G374" s="4"/>
      <c r="H374" s="9"/>
      <c r="I374" s="4"/>
      <c r="J374" s="82"/>
      <c r="K374" s="170"/>
      <c r="L374" s="82"/>
      <c r="M374" s="327">
        <v>309</v>
      </c>
      <c r="N374" s="176">
        <v>308.891</v>
      </c>
      <c r="O374" s="518">
        <f t="shared" si="12"/>
        <v>0.9996472491909386</v>
      </c>
    </row>
    <row r="375" spans="1:15" ht="12.75">
      <c r="A375" s="87">
        <v>227</v>
      </c>
      <c r="B375" s="30">
        <v>5141</v>
      </c>
      <c r="C375" s="30">
        <v>6310</v>
      </c>
      <c r="D375" s="171"/>
      <c r="E375" s="171"/>
      <c r="F375" s="70" t="s">
        <v>966</v>
      </c>
      <c r="G375" s="4"/>
      <c r="H375" s="9"/>
      <c r="I375" s="4"/>
      <c r="J375" s="82"/>
      <c r="K375" s="170"/>
      <c r="L375" s="82"/>
      <c r="M375" s="327">
        <v>484</v>
      </c>
      <c r="N375" s="176">
        <v>484</v>
      </c>
      <c r="O375" s="518">
        <f t="shared" si="12"/>
        <v>1</v>
      </c>
    </row>
    <row r="376" spans="1:15" ht="12.75">
      <c r="A376" s="87">
        <v>230</v>
      </c>
      <c r="B376" s="26">
        <v>5141</v>
      </c>
      <c r="C376" s="26">
        <v>6310</v>
      </c>
      <c r="D376" s="171"/>
      <c r="E376" s="171"/>
      <c r="F376" s="70" t="s">
        <v>962</v>
      </c>
      <c r="H376" s="10"/>
      <c r="I376" s="4"/>
      <c r="J376" s="82"/>
      <c r="K376" s="170"/>
      <c r="L376" s="82"/>
      <c r="M376" s="327">
        <v>143</v>
      </c>
      <c r="N376" s="176">
        <v>142.586</v>
      </c>
      <c r="O376" s="518">
        <f t="shared" si="12"/>
        <v>0.9971048951048952</v>
      </c>
    </row>
    <row r="377" spans="1:15" ht="12.75">
      <c r="A377" s="87">
        <v>231</v>
      </c>
      <c r="B377" s="26">
        <v>5141</v>
      </c>
      <c r="C377" s="26">
        <v>6310</v>
      </c>
      <c r="D377" s="171"/>
      <c r="E377" s="171"/>
      <c r="F377" s="70" t="s">
        <v>963</v>
      </c>
      <c r="G377" s="4"/>
      <c r="H377" s="9"/>
      <c r="I377" s="4"/>
      <c r="J377" s="82"/>
      <c r="K377" s="170"/>
      <c r="L377" s="82"/>
      <c r="M377" s="327">
        <v>171</v>
      </c>
      <c r="N377" s="176">
        <v>170.248</v>
      </c>
      <c r="O377" s="518">
        <f t="shared" si="12"/>
        <v>0.9956023391812865</v>
      </c>
    </row>
    <row r="378" spans="1:15" ht="12.75">
      <c r="A378" s="87">
        <v>240</v>
      </c>
      <c r="B378" s="26">
        <v>5141</v>
      </c>
      <c r="C378" s="26">
        <v>6310</v>
      </c>
      <c r="D378" s="171"/>
      <c r="E378" s="171"/>
      <c r="F378" s="70" t="s">
        <v>1050</v>
      </c>
      <c r="G378" s="4"/>
      <c r="H378" s="9"/>
      <c r="I378" s="4"/>
      <c r="J378" s="82"/>
      <c r="K378" s="170"/>
      <c r="L378" s="82"/>
      <c r="M378" s="327">
        <v>368</v>
      </c>
      <c r="N378" s="176">
        <v>272.5</v>
      </c>
      <c r="O378" s="518">
        <f t="shared" si="12"/>
        <v>0.7404891304347826</v>
      </c>
    </row>
    <row r="379" spans="1:15" ht="12.75">
      <c r="A379" s="87">
        <v>241</v>
      </c>
      <c r="B379" s="30">
        <v>5141</v>
      </c>
      <c r="C379" s="30">
        <v>6310</v>
      </c>
      <c r="D379" s="171"/>
      <c r="E379" s="171"/>
      <c r="F379" s="70" t="s">
        <v>199</v>
      </c>
      <c r="G379" s="4"/>
      <c r="H379" s="9"/>
      <c r="I379" s="4"/>
      <c r="J379" s="82"/>
      <c r="K379" s="170"/>
      <c r="L379" s="82"/>
      <c r="M379" s="327">
        <v>59</v>
      </c>
      <c r="N379" s="176">
        <v>58.19</v>
      </c>
      <c r="O379" s="518">
        <f t="shared" si="12"/>
        <v>0.9862711864406779</v>
      </c>
    </row>
    <row r="380" spans="1:15" ht="12.75">
      <c r="A380" s="87"/>
      <c r="B380" s="30"/>
      <c r="C380" s="30"/>
      <c r="D380" s="171"/>
      <c r="E380" s="171"/>
      <c r="F380" s="70" t="s">
        <v>161</v>
      </c>
      <c r="G380" s="4"/>
      <c r="H380" s="9"/>
      <c r="I380" s="2"/>
      <c r="J380" s="110"/>
      <c r="K380" s="184"/>
      <c r="L380" s="110"/>
      <c r="M380" s="328">
        <f>SUM(M373:M379)</f>
        <v>1715</v>
      </c>
      <c r="N380" s="178">
        <f>SUM(N373:N379)</f>
        <v>1617.373</v>
      </c>
      <c r="O380" s="519">
        <f t="shared" si="12"/>
        <v>0.9430746355685131</v>
      </c>
    </row>
    <row r="381" spans="1:15" ht="2.25" customHeight="1">
      <c r="A381" s="87"/>
      <c r="B381" s="30"/>
      <c r="C381" s="30"/>
      <c r="D381" s="171"/>
      <c r="E381" s="171"/>
      <c r="F381" s="70"/>
      <c r="G381" s="4"/>
      <c r="H381" s="9"/>
      <c r="I381" s="4"/>
      <c r="J381" s="82"/>
      <c r="K381" s="170"/>
      <c r="L381" s="82"/>
      <c r="M381" s="327"/>
      <c r="N381" s="180"/>
      <c r="O381" s="519"/>
    </row>
    <row r="382" spans="1:15" ht="12.75">
      <c r="A382" s="87">
        <v>201</v>
      </c>
      <c r="B382" s="30">
        <v>5163</v>
      </c>
      <c r="C382" s="30">
        <v>6310</v>
      </c>
      <c r="D382" s="171"/>
      <c r="E382" s="171"/>
      <c r="F382" s="70" t="s">
        <v>9</v>
      </c>
      <c r="H382" s="10"/>
      <c r="I382" s="107"/>
      <c r="J382" s="82"/>
      <c r="K382" s="170"/>
      <c r="L382" s="82"/>
      <c r="M382" s="328">
        <v>300</v>
      </c>
      <c r="N382" s="178">
        <v>299.9</v>
      </c>
      <c r="O382" s="519">
        <f t="shared" si="12"/>
        <v>0.9996666666666666</v>
      </c>
    </row>
    <row r="383" spans="1:15" ht="12.75">
      <c r="A383" s="87">
        <v>202</v>
      </c>
      <c r="B383" s="30">
        <v>5166</v>
      </c>
      <c r="C383" s="30">
        <v>6409</v>
      </c>
      <c r="D383" s="171"/>
      <c r="E383" s="171"/>
      <c r="F383" s="70" t="s">
        <v>10</v>
      </c>
      <c r="H383" s="10"/>
      <c r="I383" s="52"/>
      <c r="J383" s="82"/>
      <c r="K383" s="170"/>
      <c r="L383" s="82"/>
      <c r="M383" s="328">
        <v>239</v>
      </c>
      <c r="N383" s="178">
        <v>238.921</v>
      </c>
      <c r="O383" s="519">
        <f t="shared" si="12"/>
        <v>0.9996694560669456</v>
      </c>
    </row>
    <row r="384" spans="1:15" ht="12.75">
      <c r="A384" s="87">
        <v>203</v>
      </c>
      <c r="B384" s="30">
        <v>5169</v>
      </c>
      <c r="C384" s="30">
        <v>6171</v>
      </c>
      <c r="D384" s="171"/>
      <c r="E384" s="171">
        <v>98216</v>
      </c>
      <c r="F384" s="150" t="s">
        <v>715</v>
      </c>
      <c r="H384" s="10"/>
      <c r="I384" s="50"/>
      <c r="J384" s="82"/>
      <c r="K384" s="170"/>
      <c r="L384" s="82"/>
      <c r="M384" s="328">
        <v>29</v>
      </c>
      <c r="N384" s="178">
        <v>28.739</v>
      </c>
      <c r="O384" s="519">
        <f t="shared" si="12"/>
        <v>0.991</v>
      </c>
    </row>
    <row r="385" spans="1:15" ht="12.75">
      <c r="A385" s="87">
        <v>203</v>
      </c>
      <c r="B385" s="30">
        <v>5169</v>
      </c>
      <c r="C385" s="30">
        <v>6171</v>
      </c>
      <c r="D385" s="171"/>
      <c r="E385" s="171"/>
      <c r="F385" s="70" t="s">
        <v>11</v>
      </c>
      <c r="G385" s="136"/>
      <c r="H385" s="10"/>
      <c r="I385" s="50"/>
      <c r="J385" s="449"/>
      <c r="K385" s="170"/>
      <c r="L385" s="82"/>
      <c r="M385" s="328">
        <v>808</v>
      </c>
      <c r="N385" s="178">
        <v>808.25</v>
      </c>
      <c r="O385" s="519">
        <f t="shared" si="12"/>
        <v>1.0003094059405941</v>
      </c>
    </row>
    <row r="386" spans="1:15" ht="3" customHeight="1">
      <c r="A386" s="87"/>
      <c r="B386" s="30"/>
      <c r="C386" s="30"/>
      <c r="D386" s="171"/>
      <c r="E386" s="171"/>
      <c r="F386" s="70"/>
      <c r="G386" s="4"/>
      <c r="H386" s="10"/>
      <c r="I386" s="50"/>
      <c r="J386" s="82"/>
      <c r="K386" s="170"/>
      <c r="L386" s="82"/>
      <c r="M386" s="327"/>
      <c r="N386" s="178"/>
      <c r="O386" s="519"/>
    </row>
    <row r="387" spans="1:15" ht="12.75">
      <c r="A387" s="87">
        <v>204</v>
      </c>
      <c r="B387" s="30">
        <v>5169</v>
      </c>
      <c r="C387" s="26">
        <v>6171</v>
      </c>
      <c r="D387" s="171"/>
      <c r="E387" s="171"/>
      <c r="F387" s="62" t="s">
        <v>174</v>
      </c>
      <c r="H387" s="9"/>
      <c r="I387" s="107"/>
      <c r="J387" s="449"/>
      <c r="K387" s="170"/>
      <c r="L387" s="82"/>
      <c r="M387" s="327">
        <v>918</v>
      </c>
      <c r="N387" s="176">
        <v>825.383</v>
      </c>
      <c r="O387" s="518">
        <f t="shared" si="12"/>
        <v>0.8991100217864925</v>
      </c>
    </row>
    <row r="388" spans="1:15" ht="12.75">
      <c r="A388" s="87">
        <v>204</v>
      </c>
      <c r="B388" s="30">
        <v>5169</v>
      </c>
      <c r="C388" s="26">
        <v>6171</v>
      </c>
      <c r="D388" s="171"/>
      <c r="E388" s="171">
        <v>98216</v>
      </c>
      <c r="F388" s="62" t="s">
        <v>716</v>
      </c>
      <c r="H388" s="9"/>
      <c r="I388" s="4"/>
      <c r="J388" s="449"/>
      <c r="K388" s="170"/>
      <c r="L388" s="82"/>
      <c r="M388" s="327">
        <v>33</v>
      </c>
      <c r="N388" s="176">
        <v>32.992</v>
      </c>
      <c r="O388" s="518">
        <f t="shared" si="12"/>
        <v>0.9997575757575756</v>
      </c>
    </row>
    <row r="389" spans="1:15" ht="12.75">
      <c r="A389" s="87">
        <v>204</v>
      </c>
      <c r="B389" s="30">
        <v>5179</v>
      </c>
      <c r="C389" s="26">
        <v>6112</v>
      </c>
      <c r="D389" s="171"/>
      <c r="E389" s="171"/>
      <c r="F389" s="62" t="s">
        <v>632</v>
      </c>
      <c r="H389" s="9"/>
      <c r="I389" s="4"/>
      <c r="J389" s="449"/>
      <c r="K389" s="170"/>
      <c r="L389" s="82"/>
      <c r="M389" s="327">
        <v>35</v>
      </c>
      <c r="N389" s="176">
        <v>35.5</v>
      </c>
      <c r="O389" s="518">
        <f t="shared" si="12"/>
        <v>1.0142857142857142</v>
      </c>
    </row>
    <row r="390" spans="1:15" ht="12.75">
      <c r="A390" s="125">
        <v>204</v>
      </c>
      <c r="B390" s="126">
        <v>5499</v>
      </c>
      <c r="C390" s="101">
        <v>6171</v>
      </c>
      <c r="D390" s="172"/>
      <c r="E390" s="171"/>
      <c r="F390" s="104" t="s">
        <v>179</v>
      </c>
      <c r="J390" s="185"/>
      <c r="K390" s="168"/>
      <c r="L390" s="185"/>
      <c r="M390" s="327">
        <v>886</v>
      </c>
      <c r="N390" s="179">
        <v>884.25</v>
      </c>
      <c r="O390" s="518">
        <f t="shared" si="12"/>
        <v>0.9980248306997742</v>
      </c>
    </row>
    <row r="391" spans="1:15" ht="12.75">
      <c r="A391" s="125">
        <v>204</v>
      </c>
      <c r="B391" s="126">
        <v>5499</v>
      </c>
      <c r="C391" s="101">
        <v>6171</v>
      </c>
      <c r="D391" s="172"/>
      <c r="E391" s="171">
        <v>98216</v>
      </c>
      <c r="F391" s="104" t="s">
        <v>717</v>
      </c>
      <c r="J391" s="185"/>
      <c r="K391" s="168"/>
      <c r="L391" s="185"/>
      <c r="M391" s="327">
        <v>36</v>
      </c>
      <c r="N391" s="179">
        <v>36.25</v>
      </c>
      <c r="O391" s="518">
        <f t="shared" si="12"/>
        <v>1.0069444444444444</v>
      </c>
    </row>
    <row r="392" spans="1:15" ht="12.75">
      <c r="A392" s="125">
        <v>205</v>
      </c>
      <c r="B392" s="126">
        <v>5499</v>
      </c>
      <c r="C392" s="26">
        <v>6171</v>
      </c>
      <c r="D392" s="171"/>
      <c r="E392" s="171"/>
      <c r="F392" s="104" t="s">
        <v>180</v>
      </c>
      <c r="J392" s="185"/>
      <c r="K392" s="168"/>
      <c r="L392" s="185"/>
      <c r="M392" s="327">
        <v>50</v>
      </c>
      <c r="N392" s="176">
        <v>50</v>
      </c>
      <c r="O392" s="518">
        <f t="shared" si="12"/>
        <v>1</v>
      </c>
    </row>
    <row r="393" spans="1:15" ht="12.75">
      <c r="A393" s="125">
        <v>204</v>
      </c>
      <c r="B393" s="126">
        <v>5169</v>
      </c>
      <c r="C393" s="101">
        <v>6171</v>
      </c>
      <c r="D393" s="172"/>
      <c r="E393" s="171"/>
      <c r="F393" s="67" t="s">
        <v>185</v>
      </c>
      <c r="J393" s="185"/>
      <c r="K393" s="168"/>
      <c r="L393" s="185"/>
      <c r="M393" s="327">
        <v>3</v>
      </c>
      <c r="N393" s="176">
        <v>0</v>
      </c>
      <c r="O393" s="518">
        <f t="shared" si="12"/>
        <v>0</v>
      </c>
    </row>
    <row r="394" spans="1:15" ht="12.75">
      <c r="A394" s="125">
        <v>204</v>
      </c>
      <c r="B394" s="126">
        <v>5194</v>
      </c>
      <c r="C394" s="26">
        <v>6171</v>
      </c>
      <c r="D394" s="171"/>
      <c r="E394" s="171"/>
      <c r="F394" s="67" t="s">
        <v>207</v>
      </c>
      <c r="J394" s="185"/>
      <c r="K394" s="168"/>
      <c r="L394" s="185"/>
      <c r="M394" s="327">
        <v>3</v>
      </c>
      <c r="N394" s="176">
        <v>0</v>
      </c>
      <c r="O394" s="518">
        <f t="shared" si="12"/>
        <v>0</v>
      </c>
    </row>
    <row r="395" spans="1:17" ht="12.75">
      <c r="A395" s="125">
        <v>204</v>
      </c>
      <c r="B395" s="126"/>
      <c r="C395" s="126"/>
      <c r="D395" s="172"/>
      <c r="E395" s="171"/>
      <c r="F395" s="65" t="s">
        <v>940</v>
      </c>
      <c r="J395" s="185"/>
      <c r="K395" s="168"/>
      <c r="L395" s="185"/>
      <c r="M395" s="328">
        <f>SUM(M387:M394)</f>
        <v>1964</v>
      </c>
      <c r="N395" s="178">
        <f>SUM(N387:N394)</f>
        <v>1864.375</v>
      </c>
      <c r="O395" s="519">
        <f t="shared" si="12"/>
        <v>0.9492744399185336</v>
      </c>
      <c r="Q395" s="163"/>
    </row>
    <row r="396" spans="1:15" ht="3" customHeight="1">
      <c r="A396" s="11"/>
      <c r="B396" s="11"/>
      <c r="C396" s="11"/>
      <c r="D396" s="173"/>
      <c r="E396" s="171"/>
      <c r="F396" s="11"/>
      <c r="J396" s="185"/>
      <c r="K396" s="168"/>
      <c r="L396" s="185"/>
      <c r="M396" s="327"/>
      <c r="N396" s="176"/>
      <c r="O396" s="519"/>
    </row>
    <row r="397" spans="1:15" ht="12.75" customHeight="1">
      <c r="A397" s="30">
        <v>207</v>
      </c>
      <c r="B397" s="30">
        <v>5192</v>
      </c>
      <c r="C397" s="30">
        <v>6171</v>
      </c>
      <c r="D397" s="171"/>
      <c r="E397" s="171"/>
      <c r="F397" s="11" t="s">
        <v>410</v>
      </c>
      <c r="J397" s="185"/>
      <c r="K397" s="168"/>
      <c r="L397" s="185"/>
      <c r="M397" s="327">
        <v>102</v>
      </c>
      <c r="N397" s="176">
        <v>102.098</v>
      </c>
      <c r="O397" s="518">
        <f t="shared" si="12"/>
        <v>1.0009607843137254</v>
      </c>
    </row>
    <row r="398" spans="1:15" ht="12.75">
      <c r="A398" s="26">
        <v>207</v>
      </c>
      <c r="B398" s="30">
        <v>5429</v>
      </c>
      <c r="C398" s="30">
        <v>6171</v>
      </c>
      <c r="D398" s="171"/>
      <c r="E398" s="171"/>
      <c r="F398" s="262" t="s">
        <v>200</v>
      </c>
      <c r="H398" s="10"/>
      <c r="I398" s="4"/>
      <c r="J398" s="82"/>
      <c r="K398" s="170"/>
      <c r="L398" s="82"/>
      <c r="M398" s="327">
        <v>59</v>
      </c>
      <c r="N398" s="176">
        <v>58.27</v>
      </c>
      <c r="O398" s="518">
        <f t="shared" si="12"/>
        <v>0.9876271186440678</v>
      </c>
    </row>
    <row r="399" spans="1:15" ht="12.75">
      <c r="A399" s="26">
        <v>207</v>
      </c>
      <c r="B399" s="30">
        <v>5499</v>
      </c>
      <c r="C399" s="30">
        <v>6171</v>
      </c>
      <c r="D399" s="171"/>
      <c r="E399" s="171"/>
      <c r="F399" s="67" t="s">
        <v>168</v>
      </c>
      <c r="H399" s="10"/>
      <c r="I399" s="4"/>
      <c r="J399" s="82"/>
      <c r="K399" s="170"/>
      <c r="L399" s="82"/>
      <c r="M399" s="327">
        <v>2</v>
      </c>
      <c r="N399" s="176">
        <v>0</v>
      </c>
      <c r="O399" s="518">
        <f t="shared" si="12"/>
        <v>0</v>
      </c>
    </row>
    <row r="400" spans="1:15" ht="12.75">
      <c r="A400" s="135">
        <v>207</v>
      </c>
      <c r="B400" s="32"/>
      <c r="C400" s="32"/>
      <c r="D400" s="306"/>
      <c r="E400" s="306"/>
      <c r="F400" s="88" t="s">
        <v>107</v>
      </c>
      <c r="H400" s="10"/>
      <c r="I400" s="4"/>
      <c r="J400" s="82"/>
      <c r="K400" s="170"/>
      <c r="L400" s="82"/>
      <c r="M400" s="329">
        <f>SUM(M397:M399)</f>
        <v>163</v>
      </c>
      <c r="N400" s="198">
        <f>SUM(N397:N399)</f>
        <v>160.368</v>
      </c>
      <c r="O400" s="519">
        <f t="shared" si="12"/>
        <v>0.9838527607361963</v>
      </c>
    </row>
    <row r="401" spans="1:15" ht="3" customHeight="1">
      <c r="A401" s="11"/>
      <c r="B401" s="11"/>
      <c r="C401" s="11"/>
      <c r="D401" s="173"/>
      <c r="E401" s="171"/>
      <c r="F401" s="11"/>
      <c r="G401" s="11"/>
      <c r="H401" s="11"/>
      <c r="I401" s="11"/>
      <c r="J401" s="11"/>
      <c r="K401" s="11"/>
      <c r="L401" s="12"/>
      <c r="M401" s="12"/>
      <c r="N401" s="11"/>
      <c r="O401" s="482"/>
    </row>
    <row r="402" spans="1:15" ht="12.75">
      <c r="A402" s="85">
        <v>208</v>
      </c>
      <c r="B402" s="76">
        <v>1113</v>
      </c>
      <c r="C402" s="76"/>
      <c r="D402" s="756"/>
      <c r="E402" s="756"/>
      <c r="F402" s="217" t="s">
        <v>172</v>
      </c>
      <c r="G402" s="61"/>
      <c r="H402" s="28"/>
      <c r="I402" s="477"/>
      <c r="J402" s="344">
        <v>1873</v>
      </c>
      <c r="K402" s="218">
        <v>1949.44</v>
      </c>
      <c r="L402" s="529">
        <f>K402/J402</f>
        <v>1.0408115323011213</v>
      </c>
      <c r="M402" s="505"/>
      <c r="N402" s="168"/>
      <c r="O402" s="326"/>
    </row>
    <row r="403" spans="1:15" ht="12.75">
      <c r="A403" s="26">
        <v>210</v>
      </c>
      <c r="B403" s="30">
        <v>1111</v>
      </c>
      <c r="C403" s="30"/>
      <c r="D403" s="171"/>
      <c r="E403" s="171"/>
      <c r="F403" s="152" t="s">
        <v>170</v>
      </c>
      <c r="G403" s="11"/>
      <c r="H403" s="12"/>
      <c r="I403" s="11"/>
      <c r="J403" s="327">
        <v>24390</v>
      </c>
      <c r="K403" s="176">
        <v>24266.22</v>
      </c>
      <c r="L403" s="529">
        <f aca="true" t="shared" si="13" ref="L403:L426">K403/J403</f>
        <v>0.9949249692496925</v>
      </c>
      <c r="M403" s="505"/>
      <c r="N403" s="168"/>
      <c r="O403" s="326"/>
    </row>
    <row r="404" spans="1:15" ht="12.75">
      <c r="A404" s="85">
        <v>211</v>
      </c>
      <c r="B404" s="76">
        <v>1112</v>
      </c>
      <c r="C404" s="76"/>
      <c r="D404" s="756"/>
      <c r="E404" s="756"/>
      <c r="F404" s="217" t="s">
        <v>171</v>
      </c>
      <c r="G404" s="61"/>
      <c r="H404" s="28"/>
      <c r="J404" s="327">
        <v>3500</v>
      </c>
      <c r="K404" s="218">
        <v>2956.27</v>
      </c>
      <c r="L404" s="529">
        <f t="shared" si="13"/>
        <v>0.8446485714285714</v>
      </c>
      <c r="M404" s="505"/>
      <c r="N404" s="168"/>
      <c r="O404" s="326"/>
    </row>
    <row r="405" spans="1:15" ht="12.75">
      <c r="A405" s="26">
        <v>212</v>
      </c>
      <c r="B405" s="30">
        <v>1121</v>
      </c>
      <c r="C405" s="30"/>
      <c r="D405" s="171"/>
      <c r="E405" s="171"/>
      <c r="F405" s="290" t="s">
        <v>12</v>
      </c>
      <c r="G405" s="11"/>
      <c r="H405" s="12"/>
      <c r="J405" s="327">
        <v>24800</v>
      </c>
      <c r="K405" s="176">
        <v>22461.94</v>
      </c>
      <c r="L405" s="529">
        <f t="shared" si="13"/>
        <v>0.9057233870967741</v>
      </c>
      <c r="M405" s="505"/>
      <c r="N405" s="168"/>
      <c r="O405" s="326"/>
    </row>
    <row r="406" spans="1:15" ht="12.75">
      <c r="A406" s="26">
        <v>213</v>
      </c>
      <c r="B406" s="30">
        <v>1211</v>
      </c>
      <c r="C406" s="30"/>
      <c r="D406" s="171"/>
      <c r="E406" s="171"/>
      <c r="F406" s="290" t="s">
        <v>13</v>
      </c>
      <c r="G406" s="11"/>
      <c r="H406" s="12"/>
      <c r="J406" s="327">
        <v>49661</v>
      </c>
      <c r="K406" s="176">
        <v>48916.832</v>
      </c>
      <c r="L406" s="529">
        <f t="shared" si="13"/>
        <v>0.9850150419846561</v>
      </c>
      <c r="M406" s="505"/>
      <c r="N406" s="168"/>
      <c r="O406" s="326"/>
    </row>
    <row r="407" spans="1:15" ht="12.75">
      <c r="A407" s="26">
        <v>214</v>
      </c>
      <c r="B407" s="30">
        <v>1511</v>
      </c>
      <c r="C407" s="30"/>
      <c r="D407" s="171"/>
      <c r="E407" s="171"/>
      <c r="F407" s="290" t="s">
        <v>14</v>
      </c>
      <c r="G407" s="11"/>
      <c r="H407" s="12"/>
      <c r="J407" s="327">
        <v>15400</v>
      </c>
      <c r="K407" s="176">
        <v>15123.47</v>
      </c>
      <c r="L407" s="529">
        <f t="shared" si="13"/>
        <v>0.9820435064935065</v>
      </c>
      <c r="M407" s="185"/>
      <c r="N407" s="168"/>
      <c r="O407" s="326"/>
    </row>
    <row r="408" spans="1:15" ht="12.75">
      <c r="A408" s="87"/>
      <c r="B408" s="30"/>
      <c r="C408" s="30"/>
      <c r="D408" s="171"/>
      <c r="E408" s="171"/>
      <c r="F408" s="70" t="s">
        <v>1087</v>
      </c>
      <c r="G408" s="11"/>
      <c r="H408" s="12"/>
      <c r="J408" s="328">
        <f>SUM(J402:J407)</f>
        <v>119624</v>
      </c>
      <c r="K408" s="793">
        <f>SUM(K402:K407)</f>
        <v>115674.17199999999</v>
      </c>
      <c r="L408" s="530">
        <f t="shared" si="13"/>
        <v>0.9669813080987092</v>
      </c>
      <c r="M408" s="440"/>
      <c r="N408" s="446"/>
      <c r="O408" s="326"/>
    </row>
    <row r="409" spans="1:15" ht="3" customHeight="1">
      <c r="A409" s="87"/>
      <c r="B409" s="30"/>
      <c r="C409" s="30"/>
      <c r="D409" s="171"/>
      <c r="E409" s="171"/>
      <c r="F409" s="70"/>
      <c r="G409" s="11"/>
      <c r="H409" s="12"/>
      <c r="J409" s="328"/>
      <c r="K409" s="178"/>
      <c r="L409" s="530"/>
      <c r="M409" s="440"/>
      <c r="N409" s="446"/>
      <c r="O409" s="326"/>
    </row>
    <row r="410" spans="1:15" ht="13.5" customHeight="1">
      <c r="A410" s="87">
        <v>215</v>
      </c>
      <c r="B410" s="30">
        <v>1122</v>
      </c>
      <c r="C410" s="30"/>
      <c r="D410" s="171"/>
      <c r="E410" s="171"/>
      <c r="F410" s="70" t="s">
        <v>798</v>
      </c>
      <c r="G410" s="11"/>
      <c r="H410" s="12"/>
      <c r="J410" s="328">
        <v>123</v>
      </c>
      <c r="K410" s="178">
        <v>123.052</v>
      </c>
      <c r="L410" s="530">
        <f>K410/J410</f>
        <v>1.0004227642276424</v>
      </c>
      <c r="M410" s="185"/>
      <c r="N410" s="168"/>
      <c r="O410" s="326"/>
    </row>
    <row r="411" spans="1:15" ht="12.75">
      <c r="A411" s="87">
        <v>216</v>
      </c>
      <c r="B411" s="30">
        <v>1342</v>
      </c>
      <c r="C411" s="30"/>
      <c r="D411" s="171"/>
      <c r="E411" s="171"/>
      <c r="F411" s="150" t="s">
        <v>108</v>
      </c>
      <c r="G411" s="11"/>
      <c r="H411" s="12"/>
      <c r="J411" s="328">
        <v>2800</v>
      </c>
      <c r="K411" s="178">
        <v>2973.17</v>
      </c>
      <c r="L411" s="530">
        <f t="shared" si="13"/>
        <v>1.0618464285714286</v>
      </c>
      <c r="M411" s="440"/>
      <c r="N411" s="168"/>
      <c r="O411" s="326"/>
    </row>
    <row r="412" spans="1:15" ht="12.75">
      <c r="A412" s="87">
        <v>217</v>
      </c>
      <c r="B412" s="30">
        <v>1345</v>
      </c>
      <c r="C412" s="30"/>
      <c r="D412" s="171"/>
      <c r="E412" s="171"/>
      <c r="F412" s="70" t="s">
        <v>109</v>
      </c>
      <c r="G412" s="11"/>
      <c r="H412" s="28"/>
      <c r="J412" s="328">
        <v>800</v>
      </c>
      <c r="K412" s="178">
        <v>811.99</v>
      </c>
      <c r="L412" s="530">
        <f t="shared" si="13"/>
        <v>1.0149875</v>
      </c>
      <c r="M412" s="440"/>
      <c r="N412" s="168"/>
      <c r="O412" s="326"/>
    </row>
    <row r="413" spans="1:15" ht="12.75">
      <c r="A413" s="87">
        <v>218</v>
      </c>
      <c r="B413" s="30">
        <v>1341</v>
      </c>
      <c r="C413" s="30"/>
      <c r="D413" s="171"/>
      <c r="E413" s="171"/>
      <c r="F413" s="70" t="s">
        <v>110</v>
      </c>
      <c r="G413" s="11"/>
      <c r="H413" s="28"/>
      <c r="J413" s="328">
        <v>630</v>
      </c>
      <c r="K413" s="178">
        <v>638.23</v>
      </c>
      <c r="L413" s="530">
        <f t="shared" si="13"/>
        <v>1.013063492063492</v>
      </c>
      <c r="M413" s="185"/>
      <c r="N413" s="168"/>
      <c r="O413" s="326"/>
    </row>
    <row r="414" spans="1:15" ht="12.75">
      <c r="A414" s="87">
        <v>219</v>
      </c>
      <c r="B414" s="30">
        <v>1344</v>
      </c>
      <c r="C414" s="30"/>
      <c r="D414" s="171"/>
      <c r="E414" s="171"/>
      <c r="F414" s="70" t="s">
        <v>111</v>
      </c>
      <c r="G414" s="11"/>
      <c r="H414" s="12"/>
      <c r="J414" s="328">
        <v>3300</v>
      </c>
      <c r="K414" s="178">
        <v>3464.9</v>
      </c>
      <c r="L414" s="530">
        <f t="shared" si="13"/>
        <v>1.049969696969697</v>
      </c>
      <c r="M414" s="185"/>
      <c r="N414" s="168"/>
      <c r="O414" s="326"/>
    </row>
    <row r="415" spans="1:15" ht="12.75">
      <c r="A415" s="87">
        <v>220</v>
      </c>
      <c r="B415" s="30">
        <v>1361</v>
      </c>
      <c r="C415" s="30"/>
      <c r="D415" s="171"/>
      <c r="E415" s="171"/>
      <c r="F415" s="70" t="s">
        <v>941</v>
      </c>
      <c r="G415" s="11"/>
      <c r="H415" s="12"/>
      <c r="I415" s="11"/>
      <c r="J415" s="328">
        <v>26</v>
      </c>
      <c r="K415" s="178">
        <v>21.268</v>
      </c>
      <c r="L415" s="530">
        <f t="shared" si="13"/>
        <v>0.8180000000000001</v>
      </c>
      <c r="M415" s="185"/>
      <c r="N415" s="168"/>
      <c r="O415" s="326"/>
    </row>
    <row r="416" spans="1:15" ht="12.75">
      <c r="A416" s="87">
        <v>221</v>
      </c>
      <c r="B416" s="30">
        <v>1337</v>
      </c>
      <c r="C416" s="30"/>
      <c r="D416" s="171"/>
      <c r="E416" s="171"/>
      <c r="F416" s="70" t="s">
        <v>112</v>
      </c>
      <c r="G416" s="11"/>
      <c r="H416" s="12"/>
      <c r="I416" s="11"/>
      <c r="J416" s="328">
        <v>6300</v>
      </c>
      <c r="K416" s="178">
        <v>6170.795</v>
      </c>
      <c r="L416" s="530">
        <f t="shared" si="13"/>
        <v>0.9794912698412699</v>
      </c>
      <c r="M416" s="440"/>
      <c r="N416" s="168"/>
      <c r="O416" s="326"/>
    </row>
    <row r="417" spans="1:15" ht="12.75">
      <c r="A417" s="87">
        <v>222</v>
      </c>
      <c r="B417" s="30">
        <v>4112</v>
      </c>
      <c r="C417" s="30"/>
      <c r="D417" s="171"/>
      <c r="E417" s="171"/>
      <c r="F417" s="70" t="s">
        <v>222</v>
      </c>
      <c r="G417" s="11"/>
      <c r="H417" s="12"/>
      <c r="J417" s="338">
        <v>30407</v>
      </c>
      <c r="K417" s="178">
        <v>30407.4</v>
      </c>
      <c r="L417" s="530">
        <f t="shared" si="13"/>
        <v>1.000013154865656</v>
      </c>
      <c r="M417" s="185"/>
      <c r="N417" s="168"/>
      <c r="O417" s="326"/>
    </row>
    <row r="418" spans="1:15" ht="2.25" customHeight="1">
      <c r="A418" s="30"/>
      <c r="B418" s="115"/>
      <c r="C418" s="115"/>
      <c r="D418" s="171"/>
      <c r="E418" s="171"/>
      <c r="F418" s="11"/>
      <c r="G418" s="11"/>
      <c r="H418" s="28"/>
      <c r="J418" s="328"/>
      <c r="K418" s="176"/>
      <c r="L418" s="530"/>
      <c r="M418" s="185"/>
      <c r="N418" s="168"/>
      <c r="O418" s="326"/>
    </row>
    <row r="419" spans="1:15" ht="12.75">
      <c r="A419" s="26">
        <v>224</v>
      </c>
      <c r="B419" s="30">
        <v>2324</v>
      </c>
      <c r="C419" s="30">
        <v>6171</v>
      </c>
      <c r="D419" s="171"/>
      <c r="E419" s="171"/>
      <c r="F419" s="11" t="s">
        <v>113</v>
      </c>
      <c r="G419" s="11"/>
      <c r="H419" s="28"/>
      <c r="J419" s="327">
        <v>39</v>
      </c>
      <c r="K419" s="176">
        <v>44.161</v>
      </c>
      <c r="L419" s="529">
        <f t="shared" si="13"/>
        <v>1.1323333333333334</v>
      </c>
      <c r="M419" s="185"/>
      <c r="N419" s="168"/>
      <c r="O419" s="326"/>
    </row>
    <row r="420" spans="1:15" ht="12.75">
      <c r="A420" s="26">
        <v>224</v>
      </c>
      <c r="B420" s="30">
        <v>2329</v>
      </c>
      <c r="C420" s="30">
        <v>6171</v>
      </c>
      <c r="D420" s="171"/>
      <c r="E420" s="171"/>
      <c r="F420" s="11" t="s">
        <v>114</v>
      </c>
      <c r="G420" s="11"/>
      <c r="H420" s="28"/>
      <c r="J420" s="327">
        <v>13</v>
      </c>
      <c r="K420" s="176">
        <v>18.44</v>
      </c>
      <c r="L420" s="529">
        <f t="shared" si="13"/>
        <v>1.4184615384615387</v>
      </c>
      <c r="M420" s="185"/>
      <c r="N420" s="168"/>
      <c r="O420" s="326"/>
    </row>
    <row r="421" spans="1:15" ht="12.75">
      <c r="A421" s="87">
        <v>224</v>
      </c>
      <c r="B421" s="30"/>
      <c r="C421" s="30"/>
      <c r="D421" s="171"/>
      <c r="E421" s="171"/>
      <c r="F421" s="70" t="s">
        <v>15</v>
      </c>
      <c r="G421" s="11"/>
      <c r="H421" s="28"/>
      <c r="J421" s="328">
        <f>SUM(J419:J420)</f>
        <v>52</v>
      </c>
      <c r="K421" s="178">
        <f>SUM(K419:K420)</f>
        <v>62.601</v>
      </c>
      <c r="L421" s="530">
        <f t="shared" si="13"/>
        <v>1.2038653846153846</v>
      </c>
      <c r="M421" s="185"/>
      <c r="N421" s="168"/>
      <c r="O421" s="326"/>
    </row>
    <row r="422" spans="1:15" ht="2.25" customHeight="1">
      <c r="A422" s="135"/>
      <c r="B422" s="32"/>
      <c r="C422" s="32"/>
      <c r="D422" s="306"/>
      <c r="E422" s="306"/>
      <c r="F422" s="80"/>
      <c r="G422" s="4"/>
      <c r="H422" s="48"/>
      <c r="J422" s="329"/>
      <c r="K422" s="198"/>
      <c r="L422" s="523"/>
      <c r="M422" s="175"/>
      <c r="N422" s="176"/>
      <c r="O422" s="327"/>
    </row>
    <row r="423" spans="1:15" ht="14.25" customHeight="1">
      <c r="A423" s="87">
        <v>235</v>
      </c>
      <c r="B423" s="30">
        <v>5323</v>
      </c>
      <c r="C423" s="30">
        <v>6409</v>
      </c>
      <c r="D423" s="171"/>
      <c r="E423" s="171"/>
      <c r="F423" s="151" t="s">
        <v>257</v>
      </c>
      <c r="G423" s="11"/>
      <c r="H423" s="12"/>
      <c r="I423" s="11"/>
      <c r="J423" s="328"/>
      <c r="K423" s="178"/>
      <c r="L423" s="519"/>
      <c r="M423" s="328">
        <v>100</v>
      </c>
      <c r="N423" s="178">
        <v>100</v>
      </c>
      <c r="O423" s="519">
        <f>N423/M423</f>
        <v>1</v>
      </c>
    </row>
    <row r="424" spans="1:15" ht="2.25" customHeight="1">
      <c r="A424" s="87"/>
      <c r="B424" s="30"/>
      <c r="C424" s="30"/>
      <c r="D424" s="171"/>
      <c r="E424" s="171"/>
      <c r="F424" s="70"/>
      <c r="G424" s="11"/>
      <c r="H424" s="12"/>
      <c r="I424" s="11"/>
      <c r="J424" s="328"/>
      <c r="K424" s="178"/>
      <c r="L424" s="519"/>
      <c r="M424" s="328"/>
      <c r="N424" s="178"/>
      <c r="O424" s="328"/>
    </row>
    <row r="425" spans="1:15" ht="12.75">
      <c r="A425" s="87">
        <v>228</v>
      </c>
      <c r="B425" s="30">
        <v>2141</v>
      </c>
      <c r="C425" s="30">
        <v>6310</v>
      </c>
      <c r="D425" s="171"/>
      <c r="E425" s="171"/>
      <c r="F425" s="70" t="s">
        <v>59</v>
      </c>
      <c r="G425" s="11"/>
      <c r="H425" s="12"/>
      <c r="I425" s="11"/>
      <c r="J425" s="328">
        <v>100</v>
      </c>
      <c r="K425" s="178">
        <v>96.6</v>
      </c>
      <c r="L425" s="530">
        <f t="shared" si="13"/>
        <v>0.966</v>
      </c>
      <c r="M425" s="440"/>
      <c r="N425" s="168"/>
      <c r="O425" s="326"/>
    </row>
    <row r="426" spans="1:15" ht="12.75">
      <c r="A426" s="271">
        <v>239</v>
      </c>
      <c r="B426" s="272">
        <v>2210</v>
      </c>
      <c r="C426" s="272">
        <v>6409</v>
      </c>
      <c r="D426" s="755"/>
      <c r="E426" s="755"/>
      <c r="F426" s="273" t="s">
        <v>275</v>
      </c>
      <c r="H426" s="48"/>
      <c r="J426" s="465">
        <v>4</v>
      </c>
      <c r="K426" s="265">
        <v>0</v>
      </c>
      <c r="L426" s="530">
        <f t="shared" si="13"/>
        <v>0</v>
      </c>
      <c r="M426" s="185"/>
      <c r="N426" s="168"/>
      <c r="O426" s="326"/>
    </row>
    <row r="427" spans="1:15" ht="1.5" customHeight="1">
      <c r="A427" s="87"/>
      <c r="B427" s="30"/>
      <c r="C427" s="30"/>
      <c r="D427" s="171"/>
      <c r="E427" s="171"/>
      <c r="F427" s="70"/>
      <c r="G427" s="11"/>
      <c r="H427" s="12"/>
      <c r="I427" s="11"/>
      <c r="J427" s="328"/>
      <c r="K427" s="178"/>
      <c r="L427" s="530"/>
      <c r="M427" s="175"/>
      <c r="N427" s="176"/>
      <c r="O427" s="327"/>
    </row>
    <row r="428" spans="1:15" ht="13.5" customHeight="1">
      <c r="A428" s="87">
        <v>245</v>
      </c>
      <c r="B428" s="30">
        <v>5366</v>
      </c>
      <c r="C428" s="30">
        <v>6402</v>
      </c>
      <c r="D428" s="171"/>
      <c r="E428" s="171">
        <v>13306</v>
      </c>
      <c r="F428" s="150" t="s">
        <v>522</v>
      </c>
      <c r="G428" s="4"/>
      <c r="H428" s="48"/>
      <c r="I428" s="4"/>
      <c r="J428" s="341"/>
      <c r="K428" s="195"/>
      <c r="L428" s="341"/>
      <c r="M428" s="177">
        <v>1569</v>
      </c>
      <c r="N428" s="178">
        <v>1569.176</v>
      </c>
      <c r="O428" s="519">
        <f>N428/M428</f>
        <v>1.0001121733588272</v>
      </c>
    </row>
    <row r="429" spans="1:15" ht="13.5" customHeight="1">
      <c r="A429" s="87">
        <v>245</v>
      </c>
      <c r="B429" s="30">
        <v>5366</v>
      </c>
      <c r="C429" s="30">
        <v>6402</v>
      </c>
      <c r="D429" s="171"/>
      <c r="E429" s="171">
        <v>13305</v>
      </c>
      <c r="F429" s="150" t="s">
        <v>522</v>
      </c>
      <c r="G429" s="4"/>
      <c r="H429" s="48"/>
      <c r="I429" s="4"/>
      <c r="J429" s="341"/>
      <c r="K429" s="195"/>
      <c r="L429" s="341"/>
      <c r="M429" s="177">
        <v>62</v>
      </c>
      <c r="N429" s="178">
        <v>61.775</v>
      </c>
      <c r="O429" s="519">
        <f>N429/M429</f>
        <v>0.9963709677419355</v>
      </c>
    </row>
    <row r="430" spans="1:15" ht="13.5" customHeight="1">
      <c r="A430" s="271">
        <v>245</v>
      </c>
      <c r="B430" s="272">
        <v>5366</v>
      </c>
      <c r="C430" s="272">
        <v>6402</v>
      </c>
      <c r="D430" s="755"/>
      <c r="E430" s="755">
        <v>13235</v>
      </c>
      <c r="F430" s="466" t="s">
        <v>522</v>
      </c>
      <c r="H430" s="48"/>
      <c r="J430" s="341"/>
      <c r="K430" s="195"/>
      <c r="L430" s="341"/>
      <c r="M430" s="177">
        <v>1234</v>
      </c>
      <c r="N430" s="178">
        <v>1234</v>
      </c>
      <c r="O430" s="519">
        <f>N430/M430</f>
        <v>1</v>
      </c>
    </row>
    <row r="431" spans="1:15" ht="2.25" customHeight="1">
      <c r="A431" s="89"/>
      <c r="B431" s="32"/>
      <c r="C431" s="32"/>
      <c r="D431" s="306"/>
      <c r="E431" s="306"/>
      <c r="F431" s="203"/>
      <c r="H431" s="317"/>
      <c r="J431" s="341"/>
      <c r="K431" s="195"/>
      <c r="L431" s="341"/>
      <c r="M431" s="177"/>
      <c r="N431" s="178">
        <v>0</v>
      </c>
      <c r="O431" s="519"/>
    </row>
    <row r="432" spans="1:15" ht="12.75">
      <c r="A432" s="27">
        <v>494</v>
      </c>
      <c r="B432" s="30">
        <v>5222</v>
      </c>
      <c r="C432" s="30">
        <v>4349</v>
      </c>
      <c r="D432" s="171"/>
      <c r="E432" s="171"/>
      <c r="F432" s="152" t="s">
        <v>400</v>
      </c>
      <c r="G432" s="4"/>
      <c r="H432" s="317"/>
      <c r="I432" s="4"/>
      <c r="J432" s="341"/>
      <c r="K432" s="195"/>
      <c r="L432" s="341"/>
      <c r="M432" s="327">
        <v>15</v>
      </c>
      <c r="N432" s="176">
        <v>15</v>
      </c>
      <c r="O432" s="518">
        <f aca="true" t="shared" si="14" ref="O432:O438">N432/M432</f>
        <v>1</v>
      </c>
    </row>
    <row r="433" spans="1:15" ht="12.75">
      <c r="A433" s="27">
        <v>494</v>
      </c>
      <c r="B433" s="30">
        <v>5212</v>
      </c>
      <c r="C433" s="30">
        <v>3399</v>
      </c>
      <c r="D433" s="171"/>
      <c r="E433" s="171"/>
      <c r="F433" s="152" t="s">
        <v>455</v>
      </c>
      <c r="G433" s="4"/>
      <c r="H433" s="317"/>
      <c r="I433" s="4"/>
      <c r="J433" s="341"/>
      <c r="K433" s="195"/>
      <c r="L433" s="341"/>
      <c r="M433" s="340">
        <v>10</v>
      </c>
      <c r="N433" s="205">
        <v>10</v>
      </c>
      <c r="O433" s="518">
        <f t="shared" si="14"/>
        <v>1</v>
      </c>
    </row>
    <row r="434" spans="1:15" ht="12.75">
      <c r="A434" s="27">
        <v>494</v>
      </c>
      <c r="B434" s="30">
        <v>5229</v>
      </c>
      <c r="C434" s="30">
        <v>3429</v>
      </c>
      <c r="D434" s="171"/>
      <c r="E434" s="171"/>
      <c r="F434" s="152" t="s">
        <v>564</v>
      </c>
      <c r="G434" s="4"/>
      <c r="H434" s="317"/>
      <c r="I434" s="4"/>
      <c r="J434" s="341"/>
      <c r="K434" s="195"/>
      <c r="L434" s="341"/>
      <c r="M434" s="340">
        <v>5</v>
      </c>
      <c r="N434" s="205">
        <v>5</v>
      </c>
      <c r="O434" s="518">
        <f t="shared" si="14"/>
        <v>1</v>
      </c>
    </row>
    <row r="435" spans="1:15" ht="12.75">
      <c r="A435" s="27">
        <v>494</v>
      </c>
      <c r="B435" s="30">
        <v>5223</v>
      </c>
      <c r="C435" s="30">
        <v>3399</v>
      </c>
      <c r="D435" s="171"/>
      <c r="E435" s="171"/>
      <c r="F435" s="152" t="s">
        <v>454</v>
      </c>
      <c r="G435" s="4"/>
      <c r="H435" s="317"/>
      <c r="I435" s="4"/>
      <c r="J435" s="341"/>
      <c r="K435" s="195"/>
      <c r="L435" s="341"/>
      <c r="M435" s="340">
        <v>15</v>
      </c>
      <c r="N435" s="205">
        <v>15</v>
      </c>
      <c r="O435" s="518">
        <f t="shared" si="14"/>
        <v>1</v>
      </c>
    </row>
    <row r="436" spans="1:15" ht="12.75">
      <c r="A436" s="27">
        <v>494</v>
      </c>
      <c r="B436" s="30">
        <v>5493</v>
      </c>
      <c r="C436" s="30">
        <v>3419</v>
      </c>
      <c r="D436" s="171"/>
      <c r="E436" s="171"/>
      <c r="F436" s="152" t="s">
        <v>613</v>
      </c>
      <c r="G436" s="4"/>
      <c r="H436" s="317"/>
      <c r="I436" s="4"/>
      <c r="J436" s="341"/>
      <c r="K436" s="195"/>
      <c r="L436" s="341"/>
      <c r="M436" s="340">
        <v>3</v>
      </c>
      <c r="N436" s="205">
        <v>3</v>
      </c>
      <c r="O436" s="518">
        <f t="shared" si="14"/>
        <v>1</v>
      </c>
    </row>
    <row r="437" spans="1:15" ht="12.75">
      <c r="A437" s="27">
        <v>494</v>
      </c>
      <c r="B437" s="30">
        <v>5493</v>
      </c>
      <c r="C437" s="30">
        <v>3316</v>
      </c>
      <c r="D437" s="171"/>
      <c r="E437" s="171"/>
      <c r="F437" s="152" t="s">
        <v>764</v>
      </c>
      <c r="G437" s="4"/>
      <c r="H437" s="317"/>
      <c r="I437" s="4"/>
      <c r="J437" s="341"/>
      <c r="K437" s="195"/>
      <c r="L437" s="341"/>
      <c r="M437" s="340">
        <v>3</v>
      </c>
      <c r="N437" s="205">
        <v>3</v>
      </c>
      <c r="O437" s="518">
        <f t="shared" si="14"/>
        <v>1</v>
      </c>
    </row>
    <row r="438" spans="1:15" ht="12.75">
      <c r="A438" s="75">
        <v>494</v>
      </c>
      <c r="B438" s="30"/>
      <c r="C438" s="30"/>
      <c r="D438" s="171"/>
      <c r="E438" s="171"/>
      <c r="F438" s="150" t="s">
        <v>565</v>
      </c>
      <c r="G438" s="4"/>
      <c r="H438" s="317"/>
      <c r="I438" s="4"/>
      <c r="J438" s="341"/>
      <c r="K438" s="195"/>
      <c r="L438" s="341"/>
      <c r="M438" s="329">
        <f>SUM(M432:M437)</f>
        <v>51</v>
      </c>
      <c r="N438" s="198">
        <f>SUM(N432:N437)</f>
        <v>51</v>
      </c>
      <c r="O438" s="519">
        <f t="shared" si="14"/>
        <v>1</v>
      </c>
    </row>
    <row r="439" spans="1:15" ht="3" customHeight="1">
      <c r="A439" s="75"/>
      <c r="B439" s="30"/>
      <c r="C439" s="30"/>
      <c r="D439" s="171"/>
      <c r="E439" s="171"/>
      <c r="F439" s="70"/>
      <c r="G439" s="4"/>
      <c r="H439" s="317"/>
      <c r="I439" s="4"/>
      <c r="J439" s="328"/>
      <c r="K439" s="178"/>
      <c r="L439" s="328"/>
      <c r="M439" s="177"/>
      <c r="N439" s="178"/>
      <c r="O439" s="328"/>
    </row>
    <row r="440" spans="1:15" ht="13.5" thickBot="1">
      <c r="A440" s="75">
        <v>618</v>
      </c>
      <c r="B440" s="30">
        <v>1351</v>
      </c>
      <c r="C440" s="30"/>
      <c r="D440" s="171"/>
      <c r="E440" s="171"/>
      <c r="F440" s="80" t="s">
        <v>533</v>
      </c>
      <c r="H440" s="317"/>
      <c r="I440" s="120"/>
      <c r="J440" s="338">
        <v>419</v>
      </c>
      <c r="K440" s="180">
        <v>419.1</v>
      </c>
      <c r="L440" s="537">
        <f>K440/J440</f>
        <v>1.0002386634844869</v>
      </c>
      <c r="M440" s="341"/>
      <c r="N440" s="195"/>
      <c r="O440" s="341"/>
    </row>
    <row r="441" spans="1:15" ht="13.5" thickBot="1">
      <c r="A441" s="6"/>
      <c r="B441" s="6"/>
      <c r="C441" s="6"/>
      <c r="D441" s="754"/>
      <c r="E441" s="754"/>
      <c r="F441" s="24" t="s">
        <v>324</v>
      </c>
      <c r="G441" s="106"/>
      <c r="H441" s="93"/>
      <c r="I441" s="93" t="e">
        <f>SUM(#REF!)</f>
        <v>#REF!</v>
      </c>
      <c r="J441" s="350">
        <f>SUM(J426+J425+J421+J417+J416+J415+J414+J413+J412+J411+J408+J368+J363+J362+J440+J365+J410)</f>
        <v>177104</v>
      </c>
      <c r="K441" s="732">
        <f>SUM(K426+K425+K421+K417+K416+K415+K414+K413+K412+K411+K408+K368+K363+K362+K440+K365+K410)</f>
        <v>173369.496</v>
      </c>
      <c r="L441" s="538">
        <f>K441/J441</f>
        <v>0.9789134971542145</v>
      </c>
      <c r="M441" s="353">
        <f>SUM(M400+M395+M385+M383+M382+M380+M371+M369+M430+M428+M429+M438+M384+M366+M423)</f>
        <v>18748</v>
      </c>
      <c r="N441" s="213">
        <f>SUM(N400+N395+N385+N383+N382+N380+N371+N369+N430+N428+N429+N438+N384+N366+N423)</f>
        <v>20576.805000000004</v>
      </c>
      <c r="O441" s="524">
        <f>N441/M441</f>
        <v>1.0975466716449758</v>
      </c>
    </row>
    <row r="442" spans="1:15" ht="3" customHeight="1" thickBot="1">
      <c r="A442" s="5"/>
      <c r="B442" s="5"/>
      <c r="C442" s="5"/>
      <c r="D442" s="369"/>
      <c r="E442" s="369"/>
      <c r="F442" s="14"/>
      <c r="H442" s="19"/>
      <c r="J442" s="81"/>
      <c r="K442" s="168"/>
      <c r="L442" s="185"/>
      <c r="M442" s="81"/>
      <c r="N442" s="168"/>
      <c r="O442" s="326"/>
    </row>
    <row r="443" spans="1:15" ht="13.5" thickBot="1">
      <c r="A443" s="7">
        <v>5</v>
      </c>
      <c r="B443" s="7"/>
      <c r="C443" s="7"/>
      <c r="D443" s="364"/>
      <c r="E443" s="364"/>
      <c r="F443" s="16" t="s">
        <v>16</v>
      </c>
      <c r="H443" s="10"/>
      <c r="J443" s="81"/>
      <c r="K443" s="168"/>
      <c r="L443" s="185"/>
      <c r="M443" s="81"/>
      <c r="N443" s="168"/>
      <c r="O443" s="326"/>
    </row>
    <row r="444" spans="1:15" ht="1.5" customHeight="1">
      <c r="A444" s="36"/>
      <c r="B444" s="36"/>
      <c r="C444" s="36"/>
      <c r="D444" s="365"/>
      <c r="E444" s="365"/>
      <c r="F444" s="17"/>
      <c r="G444" s="1"/>
      <c r="H444" s="131"/>
      <c r="I444" s="1"/>
      <c r="J444" s="109"/>
      <c r="K444" s="168"/>
      <c r="L444" s="185"/>
      <c r="M444" s="81"/>
      <c r="N444" s="168"/>
      <c r="O444" s="326"/>
    </row>
    <row r="445" spans="1:15" ht="12.75">
      <c r="A445" s="87">
        <v>258</v>
      </c>
      <c r="B445" s="30">
        <v>5163</v>
      </c>
      <c r="C445" s="30">
        <v>6320</v>
      </c>
      <c r="D445" s="171"/>
      <c r="E445" s="171"/>
      <c r="F445" s="70" t="s">
        <v>369</v>
      </c>
      <c r="G445" s="5"/>
      <c r="H445" s="9"/>
      <c r="I445" s="319"/>
      <c r="J445" s="183"/>
      <c r="K445" s="184"/>
      <c r="L445" s="339"/>
      <c r="M445" s="328">
        <v>903</v>
      </c>
      <c r="N445" s="180">
        <v>822.1</v>
      </c>
      <c r="O445" s="519">
        <f>N445/M445</f>
        <v>0.9104097452934663</v>
      </c>
    </row>
    <row r="446" spans="1:15" ht="12.75">
      <c r="A446" s="87">
        <v>260</v>
      </c>
      <c r="B446" s="30">
        <v>5164</v>
      </c>
      <c r="C446" s="30">
        <v>3639</v>
      </c>
      <c r="D446" s="171"/>
      <c r="E446" s="171"/>
      <c r="F446" s="70" t="s">
        <v>18</v>
      </c>
      <c r="H446" s="10"/>
      <c r="I446" s="52"/>
      <c r="J446" s="174"/>
      <c r="K446" s="170"/>
      <c r="L446" s="82"/>
      <c r="M446" s="328">
        <v>23</v>
      </c>
      <c r="N446" s="178">
        <v>22.656</v>
      </c>
      <c r="O446" s="519">
        <f aca="true" t="shared" si="15" ref="O446:O463">N446/M446</f>
        <v>0.9850434782608695</v>
      </c>
    </row>
    <row r="447" spans="1:15" ht="12.75">
      <c r="A447" s="87">
        <v>261</v>
      </c>
      <c r="B447" s="30">
        <v>5171</v>
      </c>
      <c r="C447" s="30">
        <v>3613</v>
      </c>
      <c r="D447" s="171"/>
      <c r="E447" s="171"/>
      <c r="F447" s="150" t="s">
        <v>421</v>
      </c>
      <c r="H447" s="10"/>
      <c r="I447" s="4"/>
      <c r="J447" s="174"/>
      <c r="K447" s="170"/>
      <c r="L447" s="82"/>
      <c r="M447" s="329">
        <v>115</v>
      </c>
      <c r="N447" s="198">
        <v>114.976</v>
      </c>
      <c r="O447" s="523">
        <f t="shared" si="15"/>
        <v>0.999791304347826</v>
      </c>
    </row>
    <row r="448" spans="1:15" ht="3.75" customHeight="1">
      <c r="A448" s="30"/>
      <c r="B448" s="30"/>
      <c r="C448" s="30"/>
      <c r="D448" s="171"/>
      <c r="E448" s="171"/>
      <c r="F448" s="65"/>
      <c r="H448" s="10"/>
      <c r="I448" s="4"/>
      <c r="J448" s="174"/>
      <c r="K448" s="170"/>
      <c r="L448" s="82"/>
      <c r="M448" s="338"/>
      <c r="N448" s="176"/>
      <c r="O448" s="519"/>
    </row>
    <row r="449" spans="1:15" ht="12.75">
      <c r="A449" s="26">
        <v>263</v>
      </c>
      <c r="B449" s="30">
        <v>5362</v>
      </c>
      <c r="C449" s="30">
        <v>3639</v>
      </c>
      <c r="D449" s="171"/>
      <c r="E449" s="171"/>
      <c r="F449" s="173" t="s">
        <v>1093</v>
      </c>
      <c r="H449" s="10"/>
      <c r="I449" s="319"/>
      <c r="J449" s="183"/>
      <c r="K449" s="184"/>
      <c r="L449" s="505"/>
      <c r="M449" s="337">
        <v>1576</v>
      </c>
      <c r="N449" s="179">
        <v>282.9</v>
      </c>
      <c r="O449" s="518">
        <f t="shared" si="15"/>
        <v>0.17950507614213196</v>
      </c>
    </row>
    <row r="450" spans="1:15" ht="12.75">
      <c r="A450" s="26">
        <v>263</v>
      </c>
      <c r="B450" s="30">
        <v>5169</v>
      </c>
      <c r="C450" s="30">
        <v>3639</v>
      </c>
      <c r="D450" s="171"/>
      <c r="E450" s="171"/>
      <c r="F450" s="173" t="s">
        <v>689</v>
      </c>
      <c r="H450" s="10"/>
      <c r="I450" s="129"/>
      <c r="J450" s="371"/>
      <c r="K450" s="184"/>
      <c r="L450" s="110"/>
      <c r="M450" s="327">
        <v>182</v>
      </c>
      <c r="N450" s="179">
        <v>182.1</v>
      </c>
      <c r="O450" s="518">
        <f t="shared" si="15"/>
        <v>1.0005494505494505</v>
      </c>
    </row>
    <row r="451" spans="1:15" ht="12.75">
      <c r="A451" s="26">
        <v>263</v>
      </c>
      <c r="B451" s="30">
        <v>5166</v>
      </c>
      <c r="C451" s="30">
        <v>3639</v>
      </c>
      <c r="D451" s="171"/>
      <c r="E451" s="171"/>
      <c r="F451" s="173" t="s">
        <v>184</v>
      </c>
      <c r="H451" s="10"/>
      <c r="I451" s="129"/>
      <c r="J451" s="447"/>
      <c r="L451" s="505"/>
      <c r="M451" s="327">
        <v>1500</v>
      </c>
      <c r="N451" s="179">
        <v>492.278</v>
      </c>
      <c r="O451" s="518">
        <f t="shared" si="15"/>
        <v>0.32818533333333333</v>
      </c>
    </row>
    <row r="452" spans="1:15" ht="12.75">
      <c r="A452" s="87">
        <v>263</v>
      </c>
      <c r="B452" s="30"/>
      <c r="C452" s="30"/>
      <c r="D452" s="171"/>
      <c r="E452" s="171"/>
      <c r="F452" s="150" t="s">
        <v>181</v>
      </c>
      <c r="H452" s="10"/>
      <c r="I452" s="129"/>
      <c r="J452" s="83"/>
      <c r="K452" s="197"/>
      <c r="L452" s="206"/>
      <c r="M452" s="338">
        <f>SUM(M449:M451)</f>
        <v>3258</v>
      </c>
      <c r="N452" s="180">
        <f>SUM(N449:N451)</f>
        <v>957.278</v>
      </c>
      <c r="O452" s="519">
        <f t="shared" si="15"/>
        <v>0.29382381829343157</v>
      </c>
    </row>
    <row r="453" spans="1:15" ht="3" customHeight="1">
      <c r="A453" s="87"/>
      <c r="B453" s="30"/>
      <c r="C453" s="30"/>
      <c r="D453" s="171"/>
      <c r="E453" s="171"/>
      <c r="F453" s="70"/>
      <c r="H453" s="10"/>
      <c r="I453" s="129"/>
      <c r="J453" s="183"/>
      <c r="K453" s="184"/>
      <c r="L453" s="110"/>
      <c r="M453" s="338"/>
      <c r="N453" s="180"/>
      <c r="O453" s="519"/>
    </row>
    <row r="454" spans="1:15" ht="13.5" customHeight="1">
      <c r="A454" s="30">
        <v>264</v>
      </c>
      <c r="B454" s="30">
        <v>2324</v>
      </c>
      <c r="C454" s="30">
        <v>3639</v>
      </c>
      <c r="D454" s="171"/>
      <c r="E454" s="171"/>
      <c r="F454" s="104" t="s">
        <v>520</v>
      </c>
      <c r="G454" s="11"/>
      <c r="H454" s="12"/>
      <c r="I454" s="11"/>
      <c r="J454" s="152">
        <v>10</v>
      </c>
      <c r="K454" s="176">
        <v>10.058</v>
      </c>
      <c r="L454" s="518">
        <f>K454/J454</f>
        <v>1.0058</v>
      </c>
      <c r="M454" s="821"/>
      <c r="N454" s="822"/>
      <c r="O454" s="822"/>
    </row>
    <row r="455" spans="1:15" ht="12.75" customHeight="1">
      <c r="A455" s="26">
        <v>264</v>
      </c>
      <c r="B455" s="30">
        <v>5169</v>
      </c>
      <c r="C455" s="30">
        <v>3639</v>
      </c>
      <c r="D455" s="171"/>
      <c r="E455" s="171"/>
      <c r="F455" s="62" t="s">
        <v>301</v>
      </c>
      <c r="H455" s="10"/>
      <c r="I455" s="129"/>
      <c r="J455" s="183"/>
      <c r="K455" s="184"/>
      <c r="L455" s="110"/>
      <c r="M455" s="337">
        <v>1600</v>
      </c>
      <c r="N455" s="179">
        <v>1544.616</v>
      </c>
      <c r="O455" s="518">
        <f t="shared" si="15"/>
        <v>0.9653849999999999</v>
      </c>
    </row>
    <row r="456" spans="1:15" ht="12.75" customHeight="1">
      <c r="A456" s="26">
        <v>264</v>
      </c>
      <c r="B456" s="30">
        <v>5163</v>
      </c>
      <c r="C456" s="30">
        <v>3639</v>
      </c>
      <c r="D456" s="171"/>
      <c r="E456" s="171"/>
      <c r="F456" s="62" t="s">
        <v>382</v>
      </c>
      <c r="H456" s="10"/>
      <c r="I456" s="129"/>
      <c r="J456" s="183"/>
      <c r="K456" s="184"/>
      <c r="L456" s="110"/>
      <c r="M456" s="327">
        <v>140</v>
      </c>
      <c r="N456" s="179">
        <v>149</v>
      </c>
      <c r="O456" s="518">
        <f t="shared" si="15"/>
        <v>1.0642857142857143</v>
      </c>
    </row>
    <row r="457" spans="1:15" ht="12.75" customHeight="1">
      <c r="A457" s="26">
        <v>264</v>
      </c>
      <c r="B457" s="30">
        <v>5154</v>
      </c>
      <c r="C457" s="30">
        <v>3639</v>
      </c>
      <c r="D457" s="171"/>
      <c r="E457" s="171"/>
      <c r="F457" s="62" t="s">
        <v>304</v>
      </c>
      <c r="H457" s="10"/>
      <c r="I457" s="129"/>
      <c r="J457" s="183"/>
      <c r="K457" s="184"/>
      <c r="L457" s="110"/>
      <c r="M457" s="327">
        <v>420</v>
      </c>
      <c r="N457" s="179">
        <v>398.735</v>
      </c>
      <c r="O457" s="518">
        <f t="shared" si="15"/>
        <v>0.9493690476190476</v>
      </c>
    </row>
    <row r="458" spans="1:15" ht="12.75" customHeight="1">
      <c r="A458" s="26">
        <v>264</v>
      </c>
      <c r="B458" s="30">
        <v>5151</v>
      </c>
      <c r="C458" s="30">
        <v>3639</v>
      </c>
      <c r="D458" s="171"/>
      <c r="E458" s="171"/>
      <c r="F458" s="152" t="s">
        <v>379</v>
      </c>
      <c r="H458" s="10"/>
      <c r="I458" s="129"/>
      <c r="J458" s="183"/>
      <c r="K458" s="184"/>
      <c r="L458" s="110"/>
      <c r="M458" s="327">
        <v>500</v>
      </c>
      <c r="N458" s="179">
        <v>463.928</v>
      </c>
      <c r="O458" s="518">
        <f t="shared" si="15"/>
        <v>0.927856</v>
      </c>
    </row>
    <row r="459" spans="1:15" ht="12.75" customHeight="1">
      <c r="A459" s="87">
        <v>264</v>
      </c>
      <c r="B459" s="30"/>
      <c r="C459" s="30"/>
      <c r="D459" s="171"/>
      <c r="E459" s="171"/>
      <c r="F459" s="70" t="s">
        <v>305</v>
      </c>
      <c r="H459" s="10"/>
      <c r="I459" s="129"/>
      <c r="J459" s="102">
        <f>SUM(J454:J458)</f>
        <v>10</v>
      </c>
      <c r="K459" s="180">
        <f>SUM(K454:K458)</f>
        <v>10.058</v>
      </c>
      <c r="L459" s="532">
        <f>K459/J459</f>
        <v>1.0058</v>
      </c>
      <c r="M459" s="338">
        <f>SUM(M455:M458)</f>
        <v>2660</v>
      </c>
      <c r="N459" s="180">
        <f>SUM(N455:N458)</f>
        <v>2556.279</v>
      </c>
      <c r="O459" s="519">
        <f t="shared" si="15"/>
        <v>0.9610071428571428</v>
      </c>
    </row>
    <row r="460" spans="1:15" ht="3" customHeight="1">
      <c r="A460" s="87"/>
      <c r="B460" s="30"/>
      <c r="C460" s="30"/>
      <c r="D460" s="171"/>
      <c r="E460" s="171"/>
      <c r="F460" s="70"/>
      <c r="H460" s="10"/>
      <c r="I460" s="129"/>
      <c r="J460" s="104"/>
      <c r="K460" s="179"/>
      <c r="L460" s="403"/>
      <c r="M460" s="338"/>
      <c r="N460" s="180"/>
      <c r="O460" s="519"/>
    </row>
    <row r="461" spans="1:15" ht="12.75">
      <c r="A461" s="26">
        <v>265</v>
      </c>
      <c r="B461" s="30">
        <v>5169</v>
      </c>
      <c r="C461" s="30">
        <v>3632</v>
      </c>
      <c r="D461" s="171"/>
      <c r="E461" s="171"/>
      <c r="F461" s="62" t="s">
        <v>19</v>
      </c>
      <c r="H461" s="10"/>
      <c r="I461" s="25"/>
      <c r="J461" s="174"/>
      <c r="K461" s="170"/>
      <c r="L461" s="505"/>
      <c r="M461" s="327">
        <v>1350</v>
      </c>
      <c r="N461" s="176">
        <v>1283.639</v>
      </c>
      <c r="O461" s="518">
        <f t="shared" si="15"/>
        <v>0.9508437037037036</v>
      </c>
    </row>
    <row r="462" spans="1:15" ht="12.75">
      <c r="A462" s="26">
        <v>265</v>
      </c>
      <c r="B462" s="30">
        <v>5139</v>
      </c>
      <c r="C462" s="30">
        <v>3632</v>
      </c>
      <c r="D462" s="171"/>
      <c r="E462" s="171"/>
      <c r="F462" s="62" t="s">
        <v>295</v>
      </c>
      <c r="H462" s="10"/>
      <c r="I462" s="25"/>
      <c r="J462" s="174"/>
      <c r="K462" s="170"/>
      <c r="L462" s="82"/>
      <c r="M462" s="327">
        <v>13</v>
      </c>
      <c r="N462" s="176">
        <v>12.5</v>
      </c>
      <c r="O462" s="518">
        <f t="shared" si="15"/>
        <v>0.9615384615384616</v>
      </c>
    </row>
    <row r="463" spans="1:15" ht="12.75">
      <c r="A463" s="26">
        <v>265</v>
      </c>
      <c r="B463" s="30">
        <v>5171</v>
      </c>
      <c r="C463" s="30">
        <v>3632</v>
      </c>
      <c r="D463" s="171"/>
      <c r="E463" s="171"/>
      <c r="F463" s="62" t="s">
        <v>780</v>
      </c>
      <c r="H463" s="10"/>
      <c r="I463" s="25"/>
      <c r="J463" s="174"/>
      <c r="K463" s="170"/>
      <c r="L463" s="82"/>
      <c r="M463" s="327">
        <v>9</v>
      </c>
      <c r="N463" s="176">
        <v>8.925</v>
      </c>
      <c r="O463" s="518">
        <f t="shared" si="15"/>
        <v>0.9916666666666667</v>
      </c>
    </row>
    <row r="464" spans="1:15" ht="12.75">
      <c r="A464" s="87">
        <v>265</v>
      </c>
      <c r="B464" s="30"/>
      <c r="C464" s="30"/>
      <c r="D464" s="171"/>
      <c r="E464" s="171"/>
      <c r="F464" s="70" t="s">
        <v>781</v>
      </c>
      <c r="H464" s="10"/>
      <c r="I464" s="25"/>
      <c r="J464" s="174"/>
      <c r="K464" s="170"/>
      <c r="L464" s="82"/>
      <c r="M464" s="328">
        <f>SUM(M461:M463)</f>
        <v>1372</v>
      </c>
      <c r="N464" s="178">
        <f>SUM(N461:N463)</f>
        <v>1305.0639999999999</v>
      </c>
      <c r="O464" s="519">
        <f>N464/M464</f>
        <v>0.9512128279883381</v>
      </c>
    </row>
    <row r="465" spans="1:15" ht="12.75">
      <c r="A465" s="87">
        <v>266</v>
      </c>
      <c r="B465" s="30">
        <v>2310</v>
      </c>
      <c r="C465" s="30">
        <v>3632</v>
      </c>
      <c r="D465" s="171"/>
      <c r="E465" s="171"/>
      <c r="F465" s="70" t="s">
        <v>370</v>
      </c>
      <c r="H465" s="10"/>
      <c r="I465" s="25"/>
      <c r="J465" s="397">
        <v>50</v>
      </c>
      <c r="K465" s="198">
        <v>48.594</v>
      </c>
      <c r="L465" s="523">
        <f>K465/J465</f>
        <v>0.9718800000000001</v>
      </c>
      <c r="M465" s="341"/>
      <c r="N465" s="195"/>
      <c r="O465" s="341"/>
    </row>
    <row r="466" spans="1:15" ht="3" customHeight="1">
      <c r="A466" s="87"/>
      <c r="B466" s="30"/>
      <c r="C466" s="30"/>
      <c r="D466" s="171"/>
      <c r="E466" s="171"/>
      <c r="F466" s="70"/>
      <c r="H466" s="10"/>
      <c r="I466" s="25"/>
      <c r="J466" s="175"/>
      <c r="K466" s="176"/>
      <c r="L466" s="328"/>
      <c r="M466" s="328"/>
      <c r="N466" s="178"/>
      <c r="O466" s="328"/>
    </row>
    <row r="467" spans="1:15" ht="12.75">
      <c r="A467" s="87">
        <v>267</v>
      </c>
      <c r="B467" s="30">
        <v>5169</v>
      </c>
      <c r="C467" s="30">
        <v>3639</v>
      </c>
      <c r="D467" s="171"/>
      <c r="E467" s="171"/>
      <c r="F467" s="70" t="s">
        <v>1075</v>
      </c>
      <c r="H467" s="10"/>
      <c r="I467" s="25"/>
      <c r="J467" s="82"/>
      <c r="K467" s="170"/>
      <c r="L467" s="341"/>
      <c r="M467" s="328">
        <v>35</v>
      </c>
      <c r="N467" s="199">
        <v>26.36</v>
      </c>
      <c r="O467" s="530">
        <f>N467/M467</f>
        <v>0.7531428571428571</v>
      </c>
    </row>
    <row r="468" spans="1:15" ht="12.75">
      <c r="A468" s="87">
        <v>268</v>
      </c>
      <c r="B468" s="30">
        <v>5151</v>
      </c>
      <c r="C468" s="30">
        <v>6409</v>
      </c>
      <c r="D468" s="171"/>
      <c r="E468" s="171"/>
      <c r="F468" s="70" t="s">
        <v>178</v>
      </c>
      <c r="H468" s="10"/>
      <c r="I468" s="4"/>
      <c r="J468" s="82"/>
      <c r="K468" s="170"/>
      <c r="L468" s="341"/>
      <c r="M468" s="328">
        <v>46</v>
      </c>
      <c r="N468" s="178">
        <v>45.92</v>
      </c>
      <c r="O468" s="530">
        <f>N468/M468</f>
        <v>0.9982608695652174</v>
      </c>
    </row>
    <row r="469" spans="1:15" ht="12.75">
      <c r="A469" s="87">
        <v>268</v>
      </c>
      <c r="B469" s="30">
        <v>2322</v>
      </c>
      <c r="C469" s="30">
        <v>3639</v>
      </c>
      <c r="D469" s="171"/>
      <c r="E469" s="171"/>
      <c r="F469" s="70" t="s">
        <v>1049</v>
      </c>
      <c r="H469" s="10"/>
      <c r="I469" s="4"/>
      <c r="J469" s="328">
        <v>107</v>
      </c>
      <c r="K469" s="178">
        <v>140.51</v>
      </c>
      <c r="L469" s="519">
        <f>K469/J469</f>
        <v>1.3131775700934578</v>
      </c>
      <c r="M469" s="221"/>
      <c r="N469" s="195"/>
      <c r="O469" s="342"/>
    </row>
    <row r="470" spans="1:15" ht="12.75">
      <c r="A470" s="87">
        <v>269</v>
      </c>
      <c r="B470" s="26">
        <v>2131</v>
      </c>
      <c r="C470" s="26">
        <v>1032</v>
      </c>
      <c r="D470" s="171"/>
      <c r="E470" s="171"/>
      <c r="F470" s="70" t="s">
        <v>1097</v>
      </c>
      <c r="G470" s="35"/>
      <c r="H470" s="12"/>
      <c r="J470" s="328">
        <v>2800</v>
      </c>
      <c r="K470" s="178">
        <v>2802</v>
      </c>
      <c r="L470" s="519">
        <f aca="true" t="shared" si="16" ref="L470:L480">K470/J470</f>
        <v>1.0007142857142857</v>
      </c>
      <c r="M470" s="506"/>
      <c r="N470" s="450"/>
      <c r="O470" s="326"/>
    </row>
    <row r="471" spans="1:15" ht="12.75">
      <c r="A471" s="87">
        <v>270</v>
      </c>
      <c r="B471" s="30">
        <v>2132</v>
      </c>
      <c r="C471" s="30">
        <v>3613</v>
      </c>
      <c r="D471" s="171"/>
      <c r="E471" s="171"/>
      <c r="F471" s="151" t="s">
        <v>972</v>
      </c>
      <c r="G471" s="4"/>
      <c r="H471" s="13"/>
      <c r="J471" s="328">
        <v>285</v>
      </c>
      <c r="K471" s="178">
        <v>299.43</v>
      </c>
      <c r="L471" s="519">
        <f t="shared" si="16"/>
        <v>1.0506315789473684</v>
      </c>
      <c r="M471" s="185"/>
      <c r="N471" s="168"/>
      <c r="O471" s="326"/>
    </row>
    <row r="472" spans="1:15" ht="12.75">
      <c r="A472" s="87">
        <v>271</v>
      </c>
      <c r="B472" s="30">
        <v>2132</v>
      </c>
      <c r="C472" s="30">
        <v>3639</v>
      </c>
      <c r="D472" s="171"/>
      <c r="E472" s="171"/>
      <c r="F472" s="150" t="s">
        <v>386</v>
      </c>
      <c r="H472" s="13"/>
      <c r="I472" s="120"/>
      <c r="J472" s="328">
        <v>2237</v>
      </c>
      <c r="K472" s="180">
        <v>698.22</v>
      </c>
      <c r="L472" s="519">
        <f t="shared" si="16"/>
        <v>0.3121233795261511</v>
      </c>
      <c r="M472" s="185"/>
      <c r="N472" s="168"/>
      <c r="O472" s="326"/>
    </row>
    <row r="473" spans="1:15" ht="12.75">
      <c r="A473" s="87">
        <v>272</v>
      </c>
      <c r="B473" s="30">
        <v>2132</v>
      </c>
      <c r="C473" s="30">
        <v>2219</v>
      </c>
      <c r="D473" s="171"/>
      <c r="E473" s="171"/>
      <c r="F473" s="151" t="s">
        <v>387</v>
      </c>
      <c r="G473" s="35"/>
      <c r="H473" s="12"/>
      <c r="J473" s="328">
        <v>4400</v>
      </c>
      <c r="K473" s="178">
        <v>5214.72</v>
      </c>
      <c r="L473" s="519">
        <f t="shared" si="16"/>
        <v>1.1851636363636364</v>
      </c>
      <c r="M473" s="440"/>
      <c r="N473" s="168"/>
      <c r="O473" s="326"/>
    </row>
    <row r="474" spans="1:15" ht="12.75">
      <c r="A474" s="87">
        <v>273</v>
      </c>
      <c r="B474" s="30">
        <v>2132</v>
      </c>
      <c r="C474" s="30">
        <v>3639</v>
      </c>
      <c r="D474" s="171"/>
      <c r="E474" s="171"/>
      <c r="F474" s="70" t="s">
        <v>385</v>
      </c>
      <c r="G474" s="35"/>
      <c r="H474" s="12"/>
      <c r="J474" s="328">
        <v>1036</v>
      </c>
      <c r="K474" s="178">
        <v>1178.32</v>
      </c>
      <c r="L474" s="519">
        <f t="shared" si="16"/>
        <v>1.1373745173745173</v>
      </c>
      <c r="M474" s="185"/>
      <c r="N474" s="168"/>
      <c r="O474" s="326"/>
    </row>
    <row r="475" spans="1:15" ht="12.75">
      <c r="A475" s="87">
        <v>274</v>
      </c>
      <c r="B475" s="30">
        <v>2139</v>
      </c>
      <c r="C475" s="30">
        <v>3632</v>
      </c>
      <c r="D475" s="171"/>
      <c r="E475" s="171"/>
      <c r="F475" s="70" t="s">
        <v>930</v>
      </c>
      <c r="H475" s="48"/>
      <c r="J475" s="328">
        <v>43</v>
      </c>
      <c r="K475" s="178">
        <v>101.21</v>
      </c>
      <c r="L475" s="519">
        <f t="shared" si="16"/>
        <v>2.353720930232558</v>
      </c>
      <c r="M475" s="185"/>
      <c r="N475" s="168"/>
      <c r="O475" s="326"/>
    </row>
    <row r="476" spans="1:15" ht="12.75">
      <c r="A476" s="87">
        <v>274</v>
      </c>
      <c r="B476" s="30">
        <v>2111</v>
      </c>
      <c r="C476" s="30">
        <v>3632</v>
      </c>
      <c r="D476" s="171"/>
      <c r="E476" s="171"/>
      <c r="F476" s="70" t="s">
        <v>929</v>
      </c>
      <c r="H476" s="48"/>
      <c r="J476" s="328">
        <v>207</v>
      </c>
      <c r="K476" s="178">
        <v>213.97</v>
      </c>
      <c r="L476" s="519">
        <f t="shared" si="16"/>
        <v>1.0336714975845411</v>
      </c>
      <c r="M476" s="185"/>
      <c r="N476" s="168"/>
      <c r="O476" s="326"/>
    </row>
    <row r="477" spans="1:15" ht="12.75">
      <c r="A477" s="87">
        <v>275</v>
      </c>
      <c r="B477" s="30">
        <v>2131</v>
      </c>
      <c r="C477" s="30">
        <v>3639</v>
      </c>
      <c r="D477" s="171"/>
      <c r="E477" s="171"/>
      <c r="F477" s="70" t="s">
        <v>115</v>
      </c>
      <c r="G477" s="11"/>
      <c r="H477" s="12"/>
      <c r="I477" s="11"/>
      <c r="J477" s="328">
        <v>150</v>
      </c>
      <c r="K477" s="178">
        <v>156.91</v>
      </c>
      <c r="L477" s="519">
        <f t="shared" si="16"/>
        <v>1.0460666666666667</v>
      </c>
      <c r="M477" s="185"/>
      <c r="N477" s="168"/>
      <c r="O477" s="483"/>
    </row>
    <row r="478" spans="1:15" ht="2.25" customHeight="1">
      <c r="A478" s="87"/>
      <c r="B478" s="30"/>
      <c r="C478" s="30"/>
      <c r="D478" s="171"/>
      <c r="E478" s="171"/>
      <c r="F478" s="70"/>
      <c r="G478" s="11"/>
      <c r="H478" s="12"/>
      <c r="I478" s="11"/>
      <c r="J478" s="328"/>
      <c r="K478" s="178"/>
      <c r="L478" s="519"/>
      <c r="M478" s="185"/>
      <c r="N478" s="168"/>
      <c r="O478" s="483"/>
    </row>
    <row r="479" spans="1:15" ht="12.75">
      <c r="A479" s="87">
        <v>276</v>
      </c>
      <c r="B479" s="30">
        <v>2132</v>
      </c>
      <c r="C479" s="30">
        <v>3613</v>
      </c>
      <c r="D479" s="171"/>
      <c r="E479" s="171"/>
      <c r="F479" s="150" t="s">
        <v>531</v>
      </c>
      <c r="G479" s="11"/>
      <c r="H479" s="12"/>
      <c r="I479" s="11"/>
      <c r="J479" s="328">
        <v>11082</v>
      </c>
      <c r="K479" s="178">
        <v>11327.267</v>
      </c>
      <c r="L479" s="519">
        <f t="shared" si="16"/>
        <v>1.0221320158816098</v>
      </c>
      <c r="M479" s="185"/>
      <c r="N479" s="168"/>
      <c r="O479" s="326"/>
    </row>
    <row r="480" spans="1:15" ht="12.75">
      <c r="A480" s="87">
        <v>276</v>
      </c>
      <c r="B480" s="30">
        <v>2133</v>
      </c>
      <c r="C480" s="30">
        <v>3639</v>
      </c>
      <c r="D480" s="171"/>
      <c r="E480" s="171"/>
      <c r="F480" s="150" t="s">
        <v>654</v>
      </c>
      <c r="G480" s="4"/>
      <c r="H480" s="12"/>
      <c r="I480" s="4"/>
      <c r="J480" s="328">
        <v>330</v>
      </c>
      <c r="K480" s="178">
        <v>329.929</v>
      </c>
      <c r="L480" s="519">
        <f t="shared" si="16"/>
        <v>0.9997848484848484</v>
      </c>
      <c r="M480" s="185"/>
      <c r="N480" s="168"/>
      <c r="O480" s="326"/>
    </row>
    <row r="481" spans="1:15" ht="12.75">
      <c r="A481" s="87">
        <v>276</v>
      </c>
      <c r="B481" s="30">
        <v>5152</v>
      </c>
      <c r="C481" s="30">
        <v>3613</v>
      </c>
      <c r="D481" s="171"/>
      <c r="E481" s="171"/>
      <c r="F481" s="150" t="s">
        <v>1076</v>
      </c>
      <c r="G481" s="4"/>
      <c r="H481" s="12"/>
      <c r="I481" s="4"/>
      <c r="J481" s="341"/>
      <c r="K481" s="195"/>
      <c r="L481" s="341"/>
      <c r="M481" s="329">
        <v>36</v>
      </c>
      <c r="N481" s="198">
        <v>35.34</v>
      </c>
      <c r="O481" s="523">
        <f>N481/M481</f>
        <v>0.9816666666666668</v>
      </c>
    </row>
    <row r="482" spans="1:15" ht="3" customHeight="1">
      <c r="A482" s="87"/>
      <c r="B482" s="30"/>
      <c r="C482" s="30"/>
      <c r="D482" s="171"/>
      <c r="E482" s="171"/>
      <c r="F482" s="150"/>
      <c r="G482" s="4"/>
      <c r="H482" s="12"/>
      <c r="I482" s="4"/>
      <c r="J482" s="328"/>
      <c r="K482" s="178"/>
      <c r="L482" s="328"/>
      <c r="M482" s="328"/>
      <c r="N482" s="178"/>
      <c r="O482" s="328"/>
    </row>
    <row r="483" spans="1:15" ht="12.75">
      <c r="A483" s="87">
        <v>278</v>
      </c>
      <c r="B483" s="30">
        <v>2131</v>
      </c>
      <c r="C483" s="30">
        <v>3639</v>
      </c>
      <c r="D483" s="171"/>
      <c r="E483" s="171"/>
      <c r="F483" s="70" t="s">
        <v>116</v>
      </c>
      <c r="H483" s="12"/>
      <c r="I483" s="120"/>
      <c r="J483" s="328">
        <v>700</v>
      </c>
      <c r="K483" s="180">
        <v>796.815</v>
      </c>
      <c r="L483" s="519">
        <f>K483/J483</f>
        <v>1.138307142857143</v>
      </c>
      <c r="M483" s="185"/>
      <c r="N483" s="168"/>
      <c r="O483" s="326"/>
    </row>
    <row r="484" spans="1:15" ht="12.75">
      <c r="A484" s="87">
        <v>279</v>
      </c>
      <c r="B484" s="30">
        <v>5169</v>
      </c>
      <c r="C484" s="30">
        <v>3419</v>
      </c>
      <c r="D484" s="171"/>
      <c r="E484" s="171"/>
      <c r="F484" s="70" t="s">
        <v>587</v>
      </c>
      <c r="H484" s="12"/>
      <c r="I484" s="120"/>
      <c r="J484" s="341"/>
      <c r="K484" s="197"/>
      <c r="L484" s="660"/>
      <c r="M484" s="177">
        <v>200</v>
      </c>
      <c r="N484" s="178">
        <v>200</v>
      </c>
      <c r="O484" s="519">
        <f>N484/M484</f>
        <v>1</v>
      </c>
    </row>
    <row r="485" spans="1:15" ht="12.75">
      <c r="A485" s="87">
        <v>280</v>
      </c>
      <c r="B485" s="26">
        <v>2119</v>
      </c>
      <c r="C485" s="30">
        <v>3639</v>
      </c>
      <c r="D485" s="171"/>
      <c r="E485" s="171"/>
      <c r="F485" s="70" t="s">
        <v>20</v>
      </c>
      <c r="H485" s="12"/>
      <c r="J485" s="328">
        <v>908</v>
      </c>
      <c r="K485" s="178">
        <v>951.45</v>
      </c>
      <c r="L485" s="519">
        <f>K485/J485</f>
        <v>1.047852422907489</v>
      </c>
      <c r="M485" s="185"/>
      <c r="N485" s="168"/>
      <c r="O485" s="326"/>
    </row>
    <row r="486" spans="1:15" ht="12.75">
      <c r="A486" s="87">
        <v>281</v>
      </c>
      <c r="B486" s="30">
        <v>5171</v>
      </c>
      <c r="C486" s="26">
        <v>2141</v>
      </c>
      <c r="D486" s="171"/>
      <c r="E486" s="171"/>
      <c r="F486" s="70" t="s">
        <v>259</v>
      </c>
      <c r="H486" s="9"/>
      <c r="J486" s="341"/>
      <c r="K486" s="195"/>
      <c r="L486" s="341"/>
      <c r="M486" s="328">
        <v>10</v>
      </c>
      <c r="N486" s="178">
        <v>9.42</v>
      </c>
      <c r="O486" s="519">
        <f>N486/M486</f>
        <v>0.942</v>
      </c>
    </row>
    <row r="487" spans="1:15" ht="2.25" customHeight="1">
      <c r="A487" s="87"/>
      <c r="B487" s="30"/>
      <c r="C487" s="30"/>
      <c r="D487" s="171"/>
      <c r="E487" s="171"/>
      <c r="F487" s="70"/>
      <c r="H487" s="10"/>
      <c r="I487" s="50"/>
      <c r="J487" s="341"/>
      <c r="K487" s="170"/>
      <c r="L487" s="341"/>
      <c r="M487" s="328"/>
      <c r="N487" s="178"/>
      <c r="O487" s="519"/>
    </row>
    <row r="488" spans="1:15" ht="13.5" customHeight="1">
      <c r="A488" s="87">
        <v>291</v>
      </c>
      <c r="B488" s="30">
        <v>5909</v>
      </c>
      <c r="C488" s="30">
        <v>3613</v>
      </c>
      <c r="D488" s="171"/>
      <c r="E488" s="171"/>
      <c r="F488" s="70" t="s">
        <v>296</v>
      </c>
      <c r="H488" s="10"/>
      <c r="I488" s="50"/>
      <c r="J488" s="341"/>
      <c r="K488" s="170"/>
      <c r="L488" s="341"/>
      <c r="M488" s="328">
        <v>170</v>
      </c>
      <c r="N488" s="178">
        <v>170.2</v>
      </c>
      <c r="O488" s="519">
        <f>N488/M488</f>
        <v>1.0011764705882353</v>
      </c>
    </row>
    <row r="489" spans="1:16" ht="2.25" customHeight="1">
      <c r="A489" s="87"/>
      <c r="B489" s="30"/>
      <c r="C489" s="30"/>
      <c r="D489" s="171"/>
      <c r="E489" s="171"/>
      <c r="F489" s="70"/>
      <c r="H489" s="10"/>
      <c r="I489" s="50"/>
      <c r="J489" s="328"/>
      <c r="K489" s="176"/>
      <c r="L489" s="328"/>
      <c r="M489" s="328"/>
      <c r="N489" s="178"/>
      <c r="O489" s="519"/>
      <c r="P489" s="369"/>
    </row>
    <row r="490" spans="1:16" ht="13.5" customHeight="1">
      <c r="A490" s="135">
        <v>294</v>
      </c>
      <c r="B490" s="32">
        <v>2324</v>
      </c>
      <c r="C490" s="32">
        <v>6409</v>
      </c>
      <c r="D490" s="306"/>
      <c r="E490" s="306"/>
      <c r="F490" s="80" t="s">
        <v>799</v>
      </c>
      <c r="H490" s="10"/>
      <c r="I490" s="50"/>
      <c r="J490" s="329">
        <v>35</v>
      </c>
      <c r="K490" s="198">
        <v>34.757</v>
      </c>
      <c r="L490" s="523">
        <f>K490/J490</f>
        <v>0.9930571428571427</v>
      </c>
      <c r="M490" s="341"/>
      <c r="N490" s="195"/>
      <c r="O490" s="341"/>
      <c r="P490" s="369"/>
    </row>
    <row r="491" spans="1:15" ht="12.75">
      <c r="A491" s="87">
        <v>302</v>
      </c>
      <c r="B491" s="30">
        <v>2329</v>
      </c>
      <c r="C491" s="30">
        <v>3612</v>
      </c>
      <c r="D491" s="171"/>
      <c r="E491" s="171"/>
      <c r="F491" s="150" t="s">
        <v>1031</v>
      </c>
      <c r="G491" s="11"/>
      <c r="H491" s="12"/>
      <c r="I491" s="11"/>
      <c r="J491" s="328">
        <v>4</v>
      </c>
      <c r="K491" s="178">
        <v>0</v>
      </c>
      <c r="L491" s="519">
        <f>K491/J491</f>
        <v>0</v>
      </c>
      <c r="M491" s="342"/>
      <c r="N491" s="197"/>
      <c r="O491" s="342"/>
    </row>
    <row r="492" spans="1:15" ht="3" customHeight="1">
      <c r="A492" s="87"/>
      <c r="B492" s="30"/>
      <c r="C492" s="30"/>
      <c r="D492" s="171"/>
      <c r="E492" s="171"/>
      <c r="F492" s="150"/>
      <c r="G492" s="11"/>
      <c r="H492" s="12"/>
      <c r="I492" s="11"/>
      <c r="J492" s="328"/>
      <c r="K492" s="178"/>
      <c r="L492" s="519"/>
      <c r="M492" s="206"/>
      <c r="N492" s="197"/>
      <c r="O492" s="342"/>
    </row>
    <row r="493" spans="1:15" ht="12.75">
      <c r="A493" s="26">
        <v>305</v>
      </c>
      <c r="B493" s="26">
        <v>2132</v>
      </c>
      <c r="C493" s="26">
        <v>3613</v>
      </c>
      <c r="D493" s="171"/>
      <c r="E493" s="171"/>
      <c r="F493" s="62" t="s">
        <v>1091</v>
      </c>
      <c r="G493" s="62"/>
      <c r="H493" s="735"/>
      <c r="I493" s="62"/>
      <c r="J493" s="327">
        <v>330</v>
      </c>
      <c r="K493" s="176">
        <v>397.86</v>
      </c>
      <c r="L493" s="518">
        <f>K493/J493</f>
        <v>1.2056363636363636</v>
      </c>
      <c r="M493" s="206"/>
      <c r="N493" s="197"/>
      <c r="O493" s="342"/>
    </row>
    <row r="494" spans="1:15" ht="12.75">
      <c r="A494" s="733">
        <v>305</v>
      </c>
      <c r="B494" s="733">
        <v>2131</v>
      </c>
      <c r="C494" s="733">
        <v>3613</v>
      </c>
      <c r="D494" s="755"/>
      <c r="E494" s="755"/>
      <c r="F494" s="734" t="s">
        <v>1092</v>
      </c>
      <c r="G494" s="282"/>
      <c r="H494" s="291"/>
      <c r="I494" s="282"/>
      <c r="J494" s="344">
        <v>5</v>
      </c>
      <c r="K494" s="218">
        <v>0</v>
      </c>
      <c r="L494" s="529">
        <f>K494/J494</f>
        <v>0</v>
      </c>
      <c r="M494" s="206"/>
      <c r="N494" s="197"/>
      <c r="O494" s="342"/>
    </row>
    <row r="495" spans="1:15" ht="12.75">
      <c r="A495" s="26">
        <v>305</v>
      </c>
      <c r="B495" s="30">
        <v>5137</v>
      </c>
      <c r="C495" s="26">
        <v>3613</v>
      </c>
      <c r="D495" s="171"/>
      <c r="E495" s="171"/>
      <c r="F495" s="62" t="s">
        <v>959</v>
      </c>
      <c r="G495" s="4"/>
      <c r="H495" s="9"/>
      <c r="I495" s="50"/>
      <c r="J495" s="341"/>
      <c r="K495" s="195"/>
      <c r="L495" s="341"/>
      <c r="M495" s="337">
        <v>13</v>
      </c>
      <c r="N495" s="179">
        <v>12.49</v>
      </c>
      <c r="O495" s="539">
        <f>N495/M495</f>
        <v>0.9607692307692308</v>
      </c>
    </row>
    <row r="496" spans="1:15" ht="12.75">
      <c r="A496" s="26">
        <v>305</v>
      </c>
      <c r="B496" s="30">
        <v>5139</v>
      </c>
      <c r="C496" s="26">
        <v>3613</v>
      </c>
      <c r="D496" s="171"/>
      <c r="E496" s="171"/>
      <c r="F496" s="62" t="s">
        <v>957</v>
      </c>
      <c r="G496" s="4"/>
      <c r="H496" s="9"/>
      <c r="I496" s="50"/>
      <c r="J496" s="341"/>
      <c r="K496" s="195"/>
      <c r="L496" s="341"/>
      <c r="M496" s="337">
        <v>32</v>
      </c>
      <c r="N496" s="179">
        <v>26.9</v>
      </c>
      <c r="O496" s="539">
        <f aca="true" t="shared" si="17" ref="O496:O515">N496/M496</f>
        <v>0.840625</v>
      </c>
    </row>
    <row r="497" spans="1:15" ht="12.75">
      <c r="A497" s="26">
        <v>305</v>
      </c>
      <c r="B497" s="30">
        <v>5151</v>
      </c>
      <c r="C497" s="26">
        <v>3613</v>
      </c>
      <c r="D497" s="171"/>
      <c r="E497" s="171"/>
      <c r="F497" s="62" t="s">
        <v>955</v>
      </c>
      <c r="G497" s="4"/>
      <c r="H497" s="9"/>
      <c r="I497" s="50"/>
      <c r="J497" s="341"/>
      <c r="K497" s="195"/>
      <c r="L497" s="341"/>
      <c r="M497" s="337">
        <v>5</v>
      </c>
      <c r="N497" s="179">
        <v>5</v>
      </c>
      <c r="O497" s="539">
        <f t="shared" si="17"/>
        <v>1</v>
      </c>
    </row>
    <row r="498" spans="1:15" ht="12.75">
      <c r="A498" s="26">
        <v>305</v>
      </c>
      <c r="B498" s="30">
        <v>5152</v>
      </c>
      <c r="C498" s="26">
        <v>3613</v>
      </c>
      <c r="D498" s="171"/>
      <c r="E498" s="171"/>
      <c r="F498" s="62" t="s">
        <v>1068</v>
      </c>
      <c r="G498" s="4"/>
      <c r="H498" s="9"/>
      <c r="I498" s="50"/>
      <c r="J498" s="341"/>
      <c r="K498" s="195"/>
      <c r="L498" s="341"/>
      <c r="M498" s="337">
        <v>103</v>
      </c>
      <c r="N498" s="179">
        <v>103.084</v>
      </c>
      <c r="O498" s="539">
        <f t="shared" si="17"/>
        <v>1.0008155339805827</v>
      </c>
    </row>
    <row r="499" spans="1:15" ht="12.75">
      <c r="A499" s="26">
        <v>305</v>
      </c>
      <c r="B499" s="30">
        <v>5154</v>
      </c>
      <c r="C499" s="128">
        <v>3613</v>
      </c>
      <c r="D499" s="306"/>
      <c r="E499" s="171"/>
      <c r="F499" s="62" t="s">
        <v>956</v>
      </c>
      <c r="G499" s="4"/>
      <c r="H499" s="9"/>
      <c r="I499" s="50"/>
      <c r="J499" s="341"/>
      <c r="K499" s="195"/>
      <c r="L499" s="341"/>
      <c r="M499" s="337">
        <v>16</v>
      </c>
      <c r="N499" s="179">
        <v>16</v>
      </c>
      <c r="O499" s="539">
        <f t="shared" si="17"/>
        <v>1</v>
      </c>
    </row>
    <row r="500" spans="1:15" ht="12.75">
      <c r="A500" s="26">
        <v>305</v>
      </c>
      <c r="B500" s="30">
        <v>5156</v>
      </c>
      <c r="C500" s="128">
        <v>3613</v>
      </c>
      <c r="D500" s="306"/>
      <c r="E500" s="171"/>
      <c r="F500" s="62" t="s">
        <v>1039</v>
      </c>
      <c r="G500" s="4"/>
      <c r="H500" s="9"/>
      <c r="I500" s="50"/>
      <c r="J500" s="341"/>
      <c r="K500" s="195"/>
      <c r="L500" s="341"/>
      <c r="M500" s="337">
        <v>15</v>
      </c>
      <c r="N500" s="179">
        <v>4.961</v>
      </c>
      <c r="O500" s="539">
        <f t="shared" si="17"/>
        <v>0.3307333333333334</v>
      </c>
    </row>
    <row r="501" spans="1:15" ht="12.75">
      <c r="A501" s="26">
        <v>305</v>
      </c>
      <c r="B501" s="30">
        <v>5162</v>
      </c>
      <c r="C501" s="26">
        <v>3613</v>
      </c>
      <c r="D501" s="171"/>
      <c r="E501" s="171"/>
      <c r="F501" s="62" t="s">
        <v>958</v>
      </c>
      <c r="G501" s="4"/>
      <c r="H501" s="9"/>
      <c r="I501" s="50"/>
      <c r="J501" s="341"/>
      <c r="K501" s="195"/>
      <c r="L501" s="341"/>
      <c r="M501" s="337">
        <v>12</v>
      </c>
      <c r="N501" s="179">
        <v>7.728</v>
      </c>
      <c r="O501" s="539">
        <f t="shared" si="17"/>
        <v>0.644</v>
      </c>
    </row>
    <row r="502" spans="1:15" ht="12.75">
      <c r="A502" s="87">
        <v>305</v>
      </c>
      <c r="B502" s="30"/>
      <c r="C502" s="30"/>
      <c r="D502" s="171"/>
      <c r="E502" s="171"/>
      <c r="F502" s="70" t="s">
        <v>960</v>
      </c>
      <c r="G502" s="11"/>
      <c r="H502" s="12"/>
      <c r="I502" s="11"/>
      <c r="J502" s="328">
        <f>SUM(J493:J494)</f>
        <v>335</v>
      </c>
      <c r="K502" s="178">
        <f>SUM(K493:K501)</f>
        <v>397.86</v>
      </c>
      <c r="L502" s="519">
        <f>K502/J502</f>
        <v>1.187641791044776</v>
      </c>
      <c r="M502" s="338">
        <f>SUM(M495:M501)</f>
        <v>196</v>
      </c>
      <c r="N502" s="180">
        <f>SUM(N495:N501)</f>
        <v>176.163</v>
      </c>
      <c r="O502" s="532">
        <f t="shared" si="17"/>
        <v>0.8987908163265307</v>
      </c>
    </row>
    <row r="503" spans="1:15" ht="3.75" customHeight="1">
      <c r="A503" s="84"/>
      <c r="B503" s="76"/>
      <c r="C503" s="76"/>
      <c r="D503" s="756"/>
      <c r="E503" s="756"/>
      <c r="F503" s="71"/>
      <c r="G503" s="4"/>
      <c r="H503" s="9"/>
      <c r="I503" s="50"/>
      <c r="J503" s="328"/>
      <c r="K503" s="178"/>
      <c r="L503" s="328"/>
      <c r="M503" s="348"/>
      <c r="N503" s="214"/>
      <c r="O503" s="532"/>
    </row>
    <row r="504" spans="1:15" ht="12.75">
      <c r="A504" s="26">
        <v>306</v>
      </c>
      <c r="B504" s="30">
        <v>5151</v>
      </c>
      <c r="C504" s="26">
        <v>2143</v>
      </c>
      <c r="D504" s="171"/>
      <c r="E504" s="171"/>
      <c r="F504" s="152" t="s">
        <v>991</v>
      </c>
      <c r="G504" s="4"/>
      <c r="H504" s="9"/>
      <c r="I504" s="50"/>
      <c r="J504" s="341"/>
      <c r="K504" s="195"/>
      <c r="L504" s="341"/>
      <c r="M504" s="337">
        <v>7</v>
      </c>
      <c r="N504" s="179">
        <v>7</v>
      </c>
      <c r="O504" s="539">
        <f t="shared" si="17"/>
        <v>1</v>
      </c>
    </row>
    <row r="505" spans="1:15" ht="12.75">
      <c r="A505" s="26">
        <v>306</v>
      </c>
      <c r="B505" s="30">
        <v>5152</v>
      </c>
      <c r="C505" s="26">
        <v>2143</v>
      </c>
      <c r="D505" s="171"/>
      <c r="E505" s="171"/>
      <c r="F505" s="152" t="s">
        <v>1048</v>
      </c>
      <c r="G505" s="4"/>
      <c r="H505" s="9"/>
      <c r="I505" s="50"/>
      <c r="J505" s="341"/>
      <c r="K505" s="195"/>
      <c r="L505" s="341"/>
      <c r="M505" s="337">
        <v>26</v>
      </c>
      <c r="N505" s="179">
        <v>26.13</v>
      </c>
      <c r="O505" s="539">
        <f t="shared" si="17"/>
        <v>1.005</v>
      </c>
    </row>
    <row r="506" spans="1:15" ht="12.75">
      <c r="A506" s="26">
        <v>306</v>
      </c>
      <c r="B506" s="30">
        <v>5154</v>
      </c>
      <c r="C506" s="26">
        <v>2143</v>
      </c>
      <c r="D506" s="171"/>
      <c r="E506" s="171"/>
      <c r="F506" s="152" t="s">
        <v>992</v>
      </c>
      <c r="G506" s="4"/>
      <c r="H506" s="9"/>
      <c r="I506" s="50"/>
      <c r="J506" s="341"/>
      <c r="K506" s="195"/>
      <c r="L506" s="341"/>
      <c r="M506" s="337">
        <v>7</v>
      </c>
      <c r="N506" s="179">
        <v>7</v>
      </c>
      <c r="O506" s="539">
        <f t="shared" si="17"/>
        <v>1</v>
      </c>
    </row>
    <row r="507" spans="1:15" ht="12.75">
      <c r="A507" s="26">
        <v>306</v>
      </c>
      <c r="B507" s="30">
        <v>5169</v>
      </c>
      <c r="C507" s="26">
        <v>2143</v>
      </c>
      <c r="D507" s="171"/>
      <c r="E507" s="171"/>
      <c r="F507" s="152" t="s">
        <v>72</v>
      </c>
      <c r="G507" s="4"/>
      <c r="H507" s="9"/>
      <c r="I507" s="50"/>
      <c r="J507" s="341"/>
      <c r="K507" s="195"/>
      <c r="L507" s="341"/>
      <c r="M507" s="337">
        <v>90</v>
      </c>
      <c r="N507" s="179">
        <v>86.879</v>
      </c>
      <c r="O507" s="539">
        <f t="shared" si="17"/>
        <v>0.9653222222222223</v>
      </c>
    </row>
    <row r="508" spans="1:15" ht="12.75">
      <c r="A508" s="26">
        <v>306</v>
      </c>
      <c r="B508" s="30">
        <v>5212</v>
      </c>
      <c r="C508" s="26">
        <v>2143</v>
      </c>
      <c r="D508" s="171"/>
      <c r="E508" s="171"/>
      <c r="F508" s="152" t="s">
        <v>389</v>
      </c>
      <c r="G508" s="4"/>
      <c r="H508" s="9"/>
      <c r="I508" s="50"/>
      <c r="J508" s="452"/>
      <c r="K508" s="195"/>
      <c r="L508" s="341"/>
      <c r="M508" s="337">
        <v>150</v>
      </c>
      <c r="N508" s="179">
        <v>144</v>
      </c>
      <c r="O508" s="539">
        <f t="shared" si="17"/>
        <v>0.96</v>
      </c>
    </row>
    <row r="509" spans="1:15" ht="12.75">
      <c r="A509" s="87">
        <v>306</v>
      </c>
      <c r="B509" s="30"/>
      <c r="C509" s="30"/>
      <c r="D509" s="171"/>
      <c r="E509" s="171"/>
      <c r="F509" s="70" t="s">
        <v>1002</v>
      </c>
      <c r="G509" s="4"/>
      <c r="H509" s="9"/>
      <c r="I509" s="50"/>
      <c r="J509" s="341"/>
      <c r="K509" s="195"/>
      <c r="L509" s="341"/>
      <c r="M509" s="338">
        <f>SUM(M504:M508)</f>
        <v>280</v>
      </c>
      <c r="N509" s="180">
        <f>SUM(N504:N508)</f>
        <v>271.009</v>
      </c>
      <c r="O509" s="532">
        <f t="shared" si="17"/>
        <v>0.9678892857142858</v>
      </c>
    </row>
    <row r="510" spans="1:15" ht="2.25" customHeight="1">
      <c r="A510" s="87"/>
      <c r="B510" s="30"/>
      <c r="C510" s="30"/>
      <c r="D510" s="171"/>
      <c r="E510" s="171"/>
      <c r="F510" s="70"/>
      <c r="G510" s="4"/>
      <c r="H510" s="9"/>
      <c r="I510" s="50"/>
      <c r="J510" s="341"/>
      <c r="K510" s="195"/>
      <c r="L510" s="341"/>
      <c r="M510" s="338"/>
      <c r="N510" s="180"/>
      <c r="O510" s="532"/>
    </row>
    <row r="511" spans="1:15" ht="12.75">
      <c r="A511" s="87">
        <v>310</v>
      </c>
      <c r="B511" s="30">
        <v>5169</v>
      </c>
      <c r="C511" s="26">
        <v>1036</v>
      </c>
      <c r="D511" s="171"/>
      <c r="E511" s="171"/>
      <c r="F511" s="70" t="s">
        <v>1082</v>
      </c>
      <c r="G511" s="4"/>
      <c r="H511" s="9"/>
      <c r="I511" s="50"/>
      <c r="J511" s="341"/>
      <c r="K511" s="195"/>
      <c r="L511" s="341"/>
      <c r="M511" s="338">
        <v>200</v>
      </c>
      <c r="N511" s="180">
        <v>200</v>
      </c>
      <c r="O511" s="532">
        <f t="shared" si="17"/>
        <v>1</v>
      </c>
    </row>
    <row r="512" spans="1:15" ht="12.75">
      <c r="A512" s="87">
        <v>311</v>
      </c>
      <c r="B512" s="30">
        <v>5169</v>
      </c>
      <c r="C512" s="30">
        <v>3122</v>
      </c>
      <c r="D512" s="171"/>
      <c r="E512" s="171"/>
      <c r="F512" s="70" t="s">
        <v>990</v>
      </c>
      <c r="G512" s="4"/>
      <c r="H512" s="9"/>
      <c r="I512" s="50"/>
      <c r="J512" s="448"/>
      <c r="K512" s="195"/>
      <c r="L512" s="341"/>
      <c r="M512" s="338">
        <v>210</v>
      </c>
      <c r="N512" s="211">
        <v>204.32</v>
      </c>
      <c r="O512" s="532">
        <f t="shared" si="17"/>
        <v>0.9729523809523809</v>
      </c>
    </row>
    <row r="513" spans="1:15" ht="2.25" customHeight="1">
      <c r="A513" s="87"/>
      <c r="B513" s="30"/>
      <c r="C513" s="30"/>
      <c r="D513" s="171"/>
      <c r="E513" s="171"/>
      <c r="F513" s="71"/>
      <c r="G513" s="4"/>
      <c r="H513" s="9"/>
      <c r="I513" s="50"/>
      <c r="J513" s="448"/>
      <c r="K513" s="195"/>
      <c r="L513" s="341"/>
      <c r="M513" s="338"/>
      <c r="N513" s="211"/>
      <c r="O513" s="532"/>
    </row>
    <row r="514" spans="1:15" ht="12.75">
      <c r="A514" s="87">
        <v>339</v>
      </c>
      <c r="B514" s="30">
        <v>5169</v>
      </c>
      <c r="C514" s="30">
        <v>3639</v>
      </c>
      <c r="D514" s="171"/>
      <c r="E514" s="171"/>
      <c r="F514" s="261" t="s">
        <v>186</v>
      </c>
      <c r="H514" s="10"/>
      <c r="I514" s="107"/>
      <c r="J514" s="82"/>
      <c r="K514" s="170"/>
      <c r="L514" s="82"/>
      <c r="M514" s="338">
        <v>2020</v>
      </c>
      <c r="N514" s="180">
        <v>2019.761</v>
      </c>
      <c r="O514" s="532">
        <f t="shared" si="17"/>
        <v>0.9998816831683168</v>
      </c>
    </row>
    <row r="515" spans="1:15" ht="12.75">
      <c r="A515" s="89">
        <v>339</v>
      </c>
      <c r="B515" s="32">
        <v>5151</v>
      </c>
      <c r="C515" s="51">
        <v>3639</v>
      </c>
      <c r="D515" s="763"/>
      <c r="E515" s="306"/>
      <c r="F515" s="70" t="s">
        <v>219</v>
      </c>
      <c r="H515" s="10"/>
      <c r="I515" s="50"/>
      <c r="J515" s="82"/>
      <c r="K515" s="170"/>
      <c r="L515" s="82"/>
      <c r="M515" s="343">
        <v>2</v>
      </c>
      <c r="N515" s="211">
        <v>2.84</v>
      </c>
      <c r="O515" s="540">
        <f t="shared" si="17"/>
        <v>1.42</v>
      </c>
    </row>
    <row r="516" spans="1:15" ht="3" customHeight="1">
      <c r="A516" s="89"/>
      <c r="B516" s="32"/>
      <c r="C516" s="51"/>
      <c r="D516" s="763"/>
      <c r="E516" s="306"/>
      <c r="F516" s="70"/>
      <c r="H516" s="10"/>
      <c r="I516" s="50"/>
      <c r="J516" s="175"/>
      <c r="K516" s="176"/>
      <c r="L516" s="175"/>
      <c r="M516" s="338"/>
      <c r="N516" s="180"/>
      <c r="O516" s="532"/>
    </row>
    <row r="517" spans="1:15" ht="12.75">
      <c r="A517" s="87">
        <v>346</v>
      </c>
      <c r="B517" s="30">
        <v>2133</v>
      </c>
      <c r="C517" s="30">
        <v>2310</v>
      </c>
      <c r="D517" s="171"/>
      <c r="E517" s="171"/>
      <c r="F517" s="70" t="s">
        <v>22</v>
      </c>
      <c r="G517" s="11"/>
      <c r="H517" s="12"/>
      <c r="I517" s="11"/>
      <c r="J517" s="352">
        <v>14290</v>
      </c>
      <c r="K517" s="199">
        <v>14290.74</v>
      </c>
      <c r="L517" s="530">
        <f>K517/J517</f>
        <v>1.0000517844646606</v>
      </c>
      <c r="M517" s="441"/>
      <c r="N517" s="451"/>
      <c r="O517" s="342"/>
    </row>
    <row r="518" spans="1:15" ht="12.75">
      <c r="A518" s="87">
        <v>347</v>
      </c>
      <c r="B518" s="30">
        <v>2132</v>
      </c>
      <c r="C518" s="49">
        <v>3639</v>
      </c>
      <c r="D518" s="760"/>
      <c r="E518" s="171"/>
      <c r="F518" s="70" t="s">
        <v>117</v>
      </c>
      <c r="G518" s="11"/>
      <c r="H518" s="12"/>
      <c r="I518" s="11"/>
      <c r="J518" s="328">
        <v>500</v>
      </c>
      <c r="K518" s="178">
        <v>505.457</v>
      </c>
      <c r="L518" s="519">
        <f>K518/J518</f>
        <v>1.010914</v>
      </c>
      <c r="M518" s="441"/>
      <c r="N518" s="447"/>
      <c r="O518" s="342"/>
    </row>
    <row r="519" spans="1:15" ht="2.25" customHeight="1">
      <c r="A519" s="87"/>
      <c r="B519" s="30"/>
      <c r="C519" s="49"/>
      <c r="D519" s="760"/>
      <c r="E519" s="171"/>
      <c r="F519" s="70"/>
      <c r="G519" s="4"/>
      <c r="H519" s="28"/>
      <c r="I519" s="4"/>
      <c r="J519" s="328"/>
      <c r="K519" s="178"/>
      <c r="L519" s="519"/>
      <c r="M519" s="441"/>
      <c r="N519" s="447"/>
      <c r="O519" s="342"/>
    </row>
    <row r="520" spans="1:15" ht="12.75">
      <c r="A520" s="135">
        <v>443</v>
      </c>
      <c r="B520" s="32">
        <v>1333</v>
      </c>
      <c r="C520" s="51"/>
      <c r="D520" s="763"/>
      <c r="E520" s="306"/>
      <c r="F520" s="80" t="s">
        <v>604</v>
      </c>
      <c r="G520" s="4"/>
      <c r="H520" s="48"/>
      <c r="I520" s="4"/>
      <c r="J520" s="329">
        <v>420</v>
      </c>
      <c r="K520" s="198">
        <v>445</v>
      </c>
      <c r="L520" s="519">
        <f>K520/J520</f>
        <v>1.0595238095238095</v>
      </c>
      <c r="M520" s="441"/>
      <c r="N520" s="447"/>
      <c r="O520" s="342"/>
    </row>
    <row r="521" spans="1:16" ht="12.75">
      <c r="A521" s="87">
        <v>443</v>
      </c>
      <c r="B521" s="30">
        <v>2139</v>
      </c>
      <c r="C521" s="30">
        <v>3722</v>
      </c>
      <c r="D521" s="171"/>
      <c r="E521" s="171"/>
      <c r="F521" s="70" t="s">
        <v>173</v>
      </c>
      <c r="G521" s="11"/>
      <c r="H521" s="12"/>
      <c r="I521" s="12"/>
      <c r="J521" s="329">
        <v>900</v>
      </c>
      <c r="K521" s="198">
        <v>1018.373</v>
      </c>
      <c r="L521" s="523">
        <f>K521/J521</f>
        <v>1.1315255555555557</v>
      </c>
      <c r="M521" s="505"/>
      <c r="N521" s="197"/>
      <c r="O521" s="342"/>
      <c r="P521" s="369"/>
    </row>
    <row r="522" spans="1:16" ht="2.25" customHeight="1">
      <c r="A522" s="6"/>
      <c r="B522" s="5"/>
      <c r="C522" s="5"/>
      <c r="D522" s="369"/>
      <c r="E522" s="369"/>
      <c r="F522" s="14"/>
      <c r="G522" s="4"/>
      <c r="H522" s="9"/>
      <c r="I522" s="9"/>
      <c r="J522" s="328"/>
      <c r="K522" s="178"/>
      <c r="L522" s="519"/>
      <c r="M522" s="688"/>
      <c r="N522" s="180"/>
      <c r="O522" s="338"/>
      <c r="P522" s="369"/>
    </row>
    <row r="523" spans="1:16" ht="12.75">
      <c r="A523" s="87">
        <v>495</v>
      </c>
      <c r="B523" s="30">
        <v>5154</v>
      </c>
      <c r="C523" s="30">
        <v>3613</v>
      </c>
      <c r="D523" s="171"/>
      <c r="E523" s="171"/>
      <c r="F523" s="70" t="s">
        <v>545</v>
      </c>
      <c r="H523" s="9"/>
      <c r="I523" s="10"/>
      <c r="J523" s="341"/>
      <c r="K523" s="195"/>
      <c r="L523" s="660"/>
      <c r="M523" s="751">
        <v>100</v>
      </c>
      <c r="N523" s="214">
        <v>81.644</v>
      </c>
      <c r="O523" s="537">
        <f>N523/M523</f>
        <v>0.81644</v>
      </c>
      <c r="P523" s="369"/>
    </row>
    <row r="524" spans="1:16" ht="12.75">
      <c r="A524" s="87">
        <v>495</v>
      </c>
      <c r="B524" s="30">
        <v>5151</v>
      </c>
      <c r="C524" s="30">
        <v>3613</v>
      </c>
      <c r="D524" s="171"/>
      <c r="E524" s="171"/>
      <c r="F524" s="70" t="s">
        <v>782</v>
      </c>
      <c r="H524" s="9"/>
      <c r="I524" s="10"/>
      <c r="J524" s="341"/>
      <c r="K524" s="195"/>
      <c r="L524" s="660"/>
      <c r="M524" s="799">
        <v>27</v>
      </c>
      <c r="N524" s="180">
        <v>26.393</v>
      </c>
      <c r="O524" s="537">
        <f>N524/M524</f>
        <v>0.9775185185185186</v>
      </c>
      <c r="P524" s="369"/>
    </row>
    <row r="525" spans="1:16" ht="12.75">
      <c r="A525" s="87">
        <v>610</v>
      </c>
      <c r="B525" s="30">
        <v>2324</v>
      </c>
      <c r="C525" s="30">
        <v>6409</v>
      </c>
      <c r="D525" s="171"/>
      <c r="E525" s="171"/>
      <c r="F525" s="150" t="s">
        <v>729</v>
      </c>
      <c r="H525" s="9"/>
      <c r="I525" s="10"/>
      <c r="J525" s="328">
        <v>47</v>
      </c>
      <c r="K525" s="178">
        <v>46.68</v>
      </c>
      <c r="L525" s="519">
        <f>K525/J525</f>
        <v>0.9931914893617021</v>
      </c>
      <c r="M525" s="750"/>
      <c r="N525" s="197"/>
      <c r="O525" s="680"/>
      <c r="P525" s="369"/>
    </row>
    <row r="526" spans="1:15" ht="12.75">
      <c r="A526" s="87">
        <v>610</v>
      </c>
      <c r="B526" s="30">
        <v>5154</v>
      </c>
      <c r="C526" s="30">
        <v>3631</v>
      </c>
      <c r="D526" s="171"/>
      <c r="E526" s="171"/>
      <c r="F526" s="150" t="s">
        <v>327</v>
      </c>
      <c r="H526" s="10"/>
      <c r="I526" s="52"/>
      <c r="J526" s="448"/>
      <c r="K526" s="170"/>
      <c r="L526" s="505"/>
      <c r="M526" s="328">
        <v>3300</v>
      </c>
      <c r="N526" s="178">
        <v>2955.22</v>
      </c>
      <c r="O526" s="519">
        <f aca="true" t="shared" si="18" ref="O526:O531">N526/M526</f>
        <v>0.895521212121212</v>
      </c>
    </row>
    <row r="527" spans="1:15" ht="12.75">
      <c r="A527" s="87">
        <v>297</v>
      </c>
      <c r="B527" s="30">
        <v>5169</v>
      </c>
      <c r="C527" s="30">
        <v>3722</v>
      </c>
      <c r="D527" s="171"/>
      <c r="E527" s="171"/>
      <c r="F527" s="150" t="s">
        <v>458</v>
      </c>
      <c r="H527" s="10"/>
      <c r="I527" s="50"/>
      <c r="J527" s="448"/>
      <c r="K527" s="170"/>
      <c r="L527" s="505"/>
      <c r="M527" s="328">
        <v>329</v>
      </c>
      <c r="N527" s="178">
        <v>329.09</v>
      </c>
      <c r="O527" s="519">
        <f t="shared" si="18"/>
        <v>1.000273556231003</v>
      </c>
    </row>
    <row r="528" spans="1:15" ht="12.75">
      <c r="A528" s="87">
        <v>613</v>
      </c>
      <c r="B528" s="30">
        <v>5154</v>
      </c>
      <c r="C528" s="30">
        <v>3631</v>
      </c>
      <c r="D528" s="171"/>
      <c r="E528" s="171"/>
      <c r="F528" s="150" t="s">
        <v>422</v>
      </c>
      <c r="H528" s="10"/>
      <c r="I528" s="50"/>
      <c r="J528" s="448"/>
      <c r="K528" s="170"/>
      <c r="L528" s="82"/>
      <c r="M528" s="328">
        <v>20</v>
      </c>
      <c r="N528" s="178">
        <v>15.37</v>
      </c>
      <c r="O528" s="519">
        <f t="shared" si="18"/>
        <v>0.7685</v>
      </c>
    </row>
    <row r="529" spans="1:15" ht="12.75">
      <c r="A529" s="87">
        <v>277</v>
      </c>
      <c r="B529" s="30">
        <v>5164</v>
      </c>
      <c r="C529" s="30">
        <v>2212</v>
      </c>
      <c r="D529" s="171"/>
      <c r="E529" s="171"/>
      <c r="F529" s="150" t="s">
        <v>423</v>
      </c>
      <c r="H529" s="10"/>
      <c r="I529" s="50"/>
      <c r="J529" s="448"/>
      <c r="K529" s="170"/>
      <c r="L529" s="82"/>
      <c r="M529" s="328">
        <v>97</v>
      </c>
      <c r="N529" s="178">
        <v>96.92</v>
      </c>
      <c r="O529" s="519">
        <f t="shared" si="18"/>
        <v>0.9991752577319588</v>
      </c>
    </row>
    <row r="530" spans="1:15" ht="13.5" thickBot="1">
      <c r="A530" s="87">
        <v>284</v>
      </c>
      <c r="B530" s="30">
        <v>5199</v>
      </c>
      <c r="C530" s="30">
        <v>3612</v>
      </c>
      <c r="D530" s="171"/>
      <c r="E530" s="171"/>
      <c r="F530" s="492" t="s">
        <v>424</v>
      </c>
      <c r="H530" s="10"/>
      <c r="I530" s="50"/>
      <c r="J530" s="448"/>
      <c r="K530" s="170"/>
      <c r="L530" s="82"/>
      <c r="M530" s="329">
        <v>350</v>
      </c>
      <c r="N530" s="198">
        <v>340.56</v>
      </c>
      <c r="O530" s="523">
        <f t="shared" si="18"/>
        <v>0.9730285714285715</v>
      </c>
    </row>
    <row r="531" spans="1:15" ht="13.5" thickBot="1">
      <c r="A531" s="5"/>
      <c r="B531" s="5"/>
      <c r="C531" s="5"/>
      <c r="D531" s="369"/>
      <c r="E531" s="369"/>
      <c r="F531" s="24" t="s">
        <v>323</v>
      </c>
      <c r="G531" s="147"/>
      <c r="H531" s="38"/>
      <c r="I531" s="53"/>
      <c r="J531" s="350">
        <f>SUM(J502+J491+J485+J483+J479+J477+J475+J474+J473+J472+J471+J470+J469+J517+J518+J521+J465+J476+J459+J520+J490+J525+J480)</f>
        <v>40876</v>
      </c>
      <c r="K531" s="213">
        <f>SUM(K502+K491+K465+K485+K483+K479+K477+K475+K474+K473+K472+K471+K470+K469+K517+K518+K521+K476+K459+K520+K480+K490+K525)</f>
        <v>41008.27</v>
      </c>
      <c r="L531" s="538">
        <f>K531/J531</f>
        <v>1.003235884137391</v>
      </c>
      <c r="M531" s="353">
        <f>SUM(M512+M511+M509+M502+M486+M481+M467+M452+M447+M446+M445+M488+M459+M514+M515+M526+M527+M528+M529+M530+M484+M523+M468+M464+M524)</f>
        <v>15959</v>
      </c>
      <c r="N531" s="213">
        <f>SUM(N512+N511+N509+N502+N486+N481+N467+N452+N447+N446+N445+N488+N459+N514+N515+N526+N527+N528+N529+N530+N484+N523+N468+N464+N524)</f>
        <v>12984.883</v>
      </c>
      <c r="O531" s="524">
        <f t="shared" si="18"/>
        <v>0.8136401403596717</v>
      </c>
    </row>
    <row r="532" spans="1:15" ht="3" customHeight="1" thickBot="1">
      <c r="A532" s="5"/>
      <c r="B532" s="5"/>
      <c r="C532" s="5"/>
      <c r="D532" s="369"/>
      <c r="E532" s="369"/>
      <c r="F532" s="14"/>
      <c r="G532" s="4"/>
      <c r="H532" s="19"/>
      <c r="I532" s="4"/>
      <c r="J532" s="82"/>
      <c r="K532" s="170"/>
      <c r="L532" s="341"/>
      <c r="M532" s="82"/>
      <c r="N532" s="170"/>
      <c r="O532" s="342"/>
    </row>
    <row r="533" spans="1:15" ht="13.5" thickBot="1">
      <c r="A533" s="7">
        <v>6</v>
      </c>
      <c r="B533" s="59"/>
      <c r="C533" s="59"/>
      <c r="D533" s="762"/>
      <c r="E533" s="762"/>
      <c r="F533" s="16" t="s">
        <v>307</v>
      </c>
      <c r="G533" s="20"/>
      <c r="H533" s="21"/>
      <c r="I533" s="137"/>
      <c r="J533" s="183"/>
      <c r="K533" s="184"/>
      <c r="L533" s="110"/>
      <c r="M533" s="183"/>
      <c r="N533" s="168"/>
      <c r="O533" s="326"/>
    </row>
    <row r="534" spans="1:15" ht="3" customHeight="1">
      <c r="A534" s="36"/>
      <c r="B534" s="36"/>
      <c r="C534" s="36"/>
      <c r="D534" s="365"/>
      <c r="E534" s="365"/>
      <c r="F534" s="17"/>
      <c r="G534" s="422"/>
      <c r="H534" s="423"/>
      <c r="I534" s="424"/>
      <c r="J534" s="183"/>
      <c r="K534" s="184"/>
      <c r="L534" s="110"/>
      <c r="M534" s="183"/>
      <c r="N534" s="168"/>
      <c r="O534" s="326"/>
    </row>
    <row r="535" spans="1:15" ht="12.75">
      <c r="A535" s="26">
        <v>262</v>
      </c>
      <c r="B535" s="30">
        <v>5169</v>
      </c>
      <c r="C535" s="30">
        <v>3639</v>
      </c>
      <c r="D535" s="171"/>
      <c r="E535" s="171"/>
      <c r="F535" s="62" t="s">
        <v>383</v>
      </c>
      <c r="H535" s="10"/>
      <c r="I535" s="50"/>
      <c r="J535" s="174"/>
      <c r="K535" s="170"/>
      <c r="L535" s="82"/>
      <c r="M535" s="337">
        <v>150</v>
      </c>
      <c r="N535" s="176">
        <v>142.834</v>
      </c>
      <c r="O535" s="539">
        <f aca="true" t="shared" si="19" ref="O535:O543">N535/M535</f>
        <v>0.9522266666666667</v>
      </c>
    </row>
    <row r="536" spans="1:15" ht="12.75">
      <c r="A536" s="128">
        <v>262</v>
      </c>
      <c r="B536" s="32">
        <v>5139</v>
      </c>
      <c r="C536" s="32">
        <v>3613</v>
      </c>
      <c r="D536" s="306"/>
      <c r="E536" s="306"/>
      <c r="F536" s="204" t="s">
        <v>289</v>
      </c>
      <c r="H536" s="10"/>
      <c r="I536" s="107"/>
      <c r="J536" s="174"/>
      <c r="K536" s="170"/>
      <c r="L536" s="82"/>
      <c r="M536" s="337">
        <v>20</v>
      </c>
      <c r="N536" s="176">
        <v>18.93</v>
      </c>
      <c r="O536" s="539">
        <f t="shared" si="19"/>
        <v>0.9465</v>
      </c>
    </row>
    <row r="537" spans="1:15" ht="12.75">
      <c r="A537" s="128">
        <v>262</v>
      </c>
      <c r="B537" s="32">
        <v>5171</v>
      </c>
      <c r="C537" s="32">
        <v>3122</v>
      </c>
      <c r="D537" s="306"/>
      <c r="E537" s="306"/>
      <c r="F537" s="204" t="s">
        <v>546</v>
      </c>
      <c r="H537" s="10"/>
      <c r="I537" s="50"/>
      <c r="J537" s="174"/>
      <c r="K537" s="170"/>
      <c r="L537" s="82"/>
      <c r="M537" s="337">
        <v>50</v>
      </c>
      <c r="N537" s="176">
        <v>39.947</v>
      </c>
      <c r="O537" s="539">
        <f t="shared" si="19"/>
        <v>0.7989400000000001</v>
      </c>
    </row>
    <row r="538" spans="1:15" ht="12.75">
      <c r="A538" s="26">
        <v>262</v>
      </c>
      <c r="B538" s="30">
        <v>5171</v>
      </c>
      <c r="C538" s="30">
        <v>3314</v>
      </c>
      <c r="D538" s="171"/>
      <c r="E538" s="171"/>
      <c r="F538" s="152" t="s">
        <v>964</v>
      </c>
      <c r="H538" s="10"/>
      <c r="I538" s="50"/>
      <c r="J538" s="174"/>
      <c r="K538" s="170"/>
      <c r="L538" s="82"/>
      <c r="M538" s="337">
        <v>150</v>
      </c>
      <c r="N538" s="176">
        <v>153.86</v>
      </c>
      <c r="O538" s="539">
        <f t="shared" si="19"/>
        <v>1.0257333333333334</v>
      </c>
    </row>
    <row r="539" spans="1:15" ht="12.75">
      <c r="A539" s="26">
        <v>262</v>
      </c>
      <c r="B539" s="30">
        <v>5171</v>
      </c>
      <c r="C539" s="30">
        <v>3613</v>
      </c>
      <c r="D539" s="171"/>
      <c r="E539" s="171"/>
      <c r="F539" s="173" t="s">
        <v>447</v>
      </c>
      <c r="H539" s="10"/>
      <c r="I539" s="50"/>
      <c r="J539" s="174"/>
      <c r="K539" s="170"/>
      <c r="L539" s="82"/>
      <c r="M539" s="337">
        <v>847</v>
      </c>
      <c r="N539" s="176">
        <v>861.823</v>
      </c>
      <c r="O539" s="539">
        <f t="shared" si="19"/>
        <v>1.0175005903187722</v>
      </c>
    </row>
    <row r="540" spans="1:15" ht="12.75">
      <c r="A540" s="26">
        <v>262</v>
      </c>
      <c r="B540" s="30">
        <v>5171</v>
      </c>
      <c r="C540" s="30">
        <v>3632</v>
      </c>
      <c r="D540" s="171"/>
      <c r="E540" s="171"/>
      <c r="F540" s="62" t="s">
        <v>166</v>
      </c>
      <c r="H540" s="10"/>
      <c r="I540" s="107"/>
      <c r="J540" s="174"/>
      <c r="K540" s="170"/>
      <c r="L540" s="82"/>
      <c r="M540" s="337">
        <v>41</v>
      </c>
      <c r="N540" s="176">
        <v>41.686</v>
      </c>
      <c r="O540" s="539">
        <f t="shared" si="19"/>
        <v>1.0167317073170732</v>
      </c>
    </row>
    <row r="541" spans="1:15" ht="12.75">
      <c r="A541" s="128">
        <v>262</v>
      </c>
      <c r="B541" s="32">
        <v>5171</v>
      </c>
      <c r="C541" s="32">
        <v>3639</v>
      </c>
      <c r="D541" s="306"/>
      <c r="E541" s="306"/>
      <c r="F541" s="502" t="s">
        <v>931</v>
      </c>
      <c r="H541" s="10"/>
      <c r="I541" s="107"/>
      <c r="J541" s="174"/>
      <c r="K541" s="170"/>
      <c r="L541" s="82"/>
      <c r="M541" s="337">
        <v>488</v>
      </c>
      <c r="N541" s="176">
        <v>488.74</v>
      </c>
      <c r="O541" s="539">
        <f t="shared" si="19"/>
        <v>1.001516393442623</v>
      </c>
    </row>
    <row r="542" spans="1:15" ht="12.75">
      <c r="A542" s="128">
        <v>262</v>
      </c>
      <c r="B542" s="32">
        <v>5171</v>
      </c>
      <c r="C542" s="32">
        <v>4357</v>
      </c>
      <c r="D542" s="306"/>
      <c r="E542" s="306"/>
      <c r="F542" s="502" t="s">
        <v>535</v>
      </c>
      <c r="H542" s="10"/>
      <c r="I542" s="107"/>
      <c r="J542" s="174"/>
      <c r="K542" s="170"/>
      <c r="L542" s="82"/>
      <c r="M542" s="337">
        <v>362</v>
      </c>
      <c r="N542" s="176">
        <v>225.57</v>
      </c>
      <c r="O542" s="539">
        <f t="shared" si="19"/>
        <v>0.6231215469613259</v>
      </c>
    </row>
    <row r="543" spans="1:15" ht="12.75">
      <c r="A543" s="87">
        <v>262</v>
      </c>
      <c r="B543" s="30"/>
      <c r="C543" s="30"/>
      <c r="D543" s="171"/>
      <c r="E543" s="171"/>
      <c r="F543" s="150" t="s">
        <v>167</v>
      </c>
      <c r="H543" s="10"/>
      <c r="I543" s="107"/>
      <c r="J543" s="174"/>
      <c r="K543" s="170"/>
      <c r="L543" s="82"/>
      <c r="M543" s="338">
        <f>SUM(M535:M542)</f>
        <v>2108</v>
      </c>
      <c r="N543" s="178">
        <f>SUM(N535:N542)</f>
        <v>1973.3899999999999</v>
      </c>
      <c r="O543" s="532">
        <f t="shared" si="19"/>
        <v>0.9361432637571157</v>
      </c>
    </row>
    <row r="544" spans="1:15" ht="3" customHeight="1">
      <c r="A544" s="6"/>
      <c r="B544" s="5"/>
      <c r="C544" s="5"/>
      <c r="D544" s="369"/>
      <c r="E544" s="369"/>
      <c r="F544" s="415"/>
      <c r="G544" s="225"/>
      <c r="H544" s="48"/>
      <c r="I544" s="50"/>
      <c r="J544" s="341"/>
      <c r="K544" s="195"/>
      <c r="L544" s="341"/>
      <c r="M544" s="416"/>
      <c r="N544" s="265"/>
      <c r="O544" s="532"/>
    </row>
    <row r="545" spans="1:15" ht="12.75">
      <c r="A545" s="26">
        <v>264</v>
      </c>
      <c r="B545" s="30">
        <v>5169</v>
      </c>
      <c r="C545" s="30">
        <v>3639</v>
      </c>
      <c r="D545" s="171"/>
      <c r="E545" s="171"/>
      <c r="F545" s="62" t="s">
        <v>302</v>
      </c>
      <c r="H545" s="10"/>
      <c r="I545" s="129"/>
      <c r="J545" s="183"/>
      <c r="K545" s="184"/>
      <c r="L545" s="110"/>
      <c r="M545" s="337">
        <v>10</v>
      </c>
      <c r="N545" s="179">
        <v>2.39</v>
      </c>
      <c r="O545" s="539">
        <f>N545/M545</f>
        <v>0.23900000000000002</v>
      </c>
    </row>
    <row r="546" spans="1:15" ht="12.75">
      <c r="A546" s="26">
        <v>264</v>
      </c>
      <c r="B546" s="30">
        <v>5171</v>
      </c>
      <c r="C546" s="30">
        <v>3639</v>
      </c>
      <c r="D546" s="171"/>
      <c r="E546" s="171"/>
      <c r="F546" s="62" t="s">
        <v>303</v>
      </c>
      <c r="H546" s="10"/>
      <c r="I546" s="129"/>
      <c r="J546" s="183"/>
      <c r="K546" s="184"/>
      <c r="L546" s="110"/>
      <c r="M546" s="337">
        <v>26</v>
      </c>
      <c r="N546" s="179">
        <v>23.068</v>
      </c>
      <c r="O546" s="539">
        <f>N546/M546</f>
        <v>0.8872307692307693</v>
      </c>
    </row>
    <row r="547" spans="1:15" ht="12.75">
      <c r="A547" s="87">
        <v>264</v>
      </c>
      <c r="B547" s="30"/>
      <c r="C547" s="30"/>
      <c r="D547" s="171"/>
      <c r="E547" s="171"/>
      <c r="F547" s="150" t="s">
        <v>316</v>
      </c>
      <c r="G547" s="225"/>
      <c r="H547" s="48"/>
      <c r="I547" s="50"/>
      <c r="J547" s="341"/>
      <c r="K547" s="195"/>
      <c r="L547" s="341"/>
      <c r="M547" s="338">
        <f>SUM(M545:M546)</f>
        <v>36</v>
      </c>
      <c r="N547" s="178">
        <f>SUM(N545:N546)</f>
        <v>25.458000000000002</v>
      </c>
      <c r="O547" s="532">
        <f>N547/M547</f>
        <v>0.7071666666666667</v>
      </c>
    </row>
    <row r="548" spans="1:15" ht="3" customHeight="1">
      <c r="A548" s="36"/>
      <c r="B548" s="36"/>
      <c r="C548" s="36"/>
      <c r="D548" s="365"/>
      <c r="E548" s="365"/>
      <c r="F548" s="17"/>
      <c r="G548" s="422"/>
      <c r="H548" s="423"/>
      <c r="I548" s="424"/>
      <c r="J548" s="183"/>
      <c r="K548" s="184"/>
      <c r="L548" s="110"/>
      <c r="M548" s="104"/>
      <c r="N548" s="176"/>
      <c r="O548" s="532"/>
    </row>
    <row r="549" spans="1:15" ht="12.75">
      <c r="A549" s="87">
        <v>305</v>
      </c>
      <c r="B549" s="30">
        <v>5171</v>
      </c>
      <c r="C549" s="26">
        <v>3613</v>
      </c>
      <c r="D549" s="171"/>
      <c r="E549" s="171"/>
      <c r="F549" s="70" t="s">
        <v>1090</v>
      </c>
      <c r="H549" s="10"/>
      <c r="I549" s="50"/>
      <c r="J549" s="384"/>
      <c r="K549" s="170"/>
      <c r="L549" s="341"/>
      <c r="M549" s="338">
        <v>50</v>
      </c>
      <c r="N549" s="178">
        <v>44.088</v>
      </c>
      <c r="O549" s="532">
        <f aca="true" t="shared" si="20" ref="O549:O554">N549/M549</f>
        <v>0.88176</v>
      </c>
    </row>
    <row r="550" spans="1:15" ht="12.75">
      <c r="A550" s="87">
        <v>341</v>
      </c>
      <c r="B550" s="30">
        <v>5171</v>
      </c>
      <c r="C550" s="49">
        <v>3639</v>
      </c>
      <c r="D550" s="760"/>
      <c r="E550" s="171"/>
      <c r="F550" s="70" t="s">
        <v>182</v>
      </c>
      <c r="I550" s="107"/>
      <c r="J550" s="82"/>
      <c r="K550" s="170"/>
      <c r="L550" s="82"/>
      <c r="M550" s="338">
        <v>694</v>
      </c>
      <c r="N550" s="178">
        <v>694.52</v>
      </c>
      <c r="O550" s="532">
        <f t="shared" si="20"/>
        <v>1.0007492795389048</v>
      </c>
    </row>
    <row r="551" spans="1:15" ht="12.75">
      <c r="A551" s="75">
        <v>342</v>
      </c>
      <c r="B551" s="30">
        <v>5171</v>
      </c>
      <c r="C551" s="49">
        <v>2310</v>
      </c>
      <c r="D551" s="760"/>
      <c r="E551" s="171"/>
      <c r="F551" s="70" t="s">
        <v>436</v>
      </c>
      <c r="H551" s="10"/>
      <c r="I551" s="25"/>
      <c r="J551" s="82"/>
      <c r="K551" s="170"/>
      <c r="L551" s="505"/>
      <c r="M551" s="338">
        <v>8013</v>
      </c>
      <c r="N551" s="178">
        <v>3536</v>
      </c>
      <c r="O551" s="532">
        <f t="shared" si="20"/>
        <v>0.44128291526269814</v>
      </c>
    </row>
    <row r="552" spans="1:15" ht="12.75">
      <c r="A552" s="75">
        <v>342</v>
      </c>
      <c r="B552" s="30">
        <v>5171</v>
      </c>
      <c r="C552" s="49">
        <v>2321</v>
      </c>
      <c r="D552" s="760"/>
      <c r="E552" s="171"/>
      <c r="F552" s="70" t="s">
        <v>435</v>
      </c>
      <c r="H552" s="10"/>
      <c r="I552" s="52"/>
      <c r="J552" s="82"/>
      <c r="K552" s="170"/>
      <c r="L552" s="505"/>
      <c r="M552" s="338">
        <v>3347</v>
      </c>
      <c r="N552" s="178">
        <v>1737.93</v>
      </c>
      <c r="O552" s="532">
        <f t="shared" si="20"/>
        <v>0.5192500746937556</v>
      </c>
    </row>
    <row r="553" spans="1:15" ht="12.75">
      <c r="A553" s="75">
        <v>344</v>
      </c>
      <c r="B553" s="30">
        <v>5166</v>
      </c>
      <c r="C553" s="49">
        <v>3639</v>
      </c>
      <c r="D553" s="760"/>
      <c r="E553" s="171"/>
      <c r="F553" s="150" t="s">
        <v>217</v>
      </c>
      <c r="H553" s="10"/>
      <c r="I553" s="52"/>
      <c r="J553" s="82"/>
      <c r="K553" s="170"/>
      <c r="L553" s="82"/>
      <c r="M553" s="338">
        <v>76</v>
      </c>
      <c r="N553" s="178">
        <v>76.49</v>
      </c>
      <c r="O553" s="532">
        <f t="shared" si="20"/>
        <v>1.0064473684210526</v>
      </c>
    </row>
    <row r="554" spans="1:15" ht="12.75">
      <c r="A554" s="75">
        <v>345</v>
      </c>
      <c r="B554" s="30">
        <v>5169</v>
      </c>
      <c r="C554" s="49">
        <v>2321</v>
      </c>
      <c r="D554" s="760"/>
      <c r="E554" s="171"/>
      <c r="F554" s="70" t="s">
        <v>21</v>
      </c>
      <c r="H554" s="10"/>
      <c r="I554" s="25"/>
      <c r="J554" s="82"/>
      <c r="K554" s="170"/>
      <c r="L554" s="82"/>
      <c r="M554" s="338">
        <v>100</v>
      </c>
      <c r="N554" s="178">
        <v>106.047</v>
      </c>
      <c r="O554" s="532">
        <f t="shared" si="20"/>
        <v>1.06047</v>
      </c>
    </row>
    <row r="555" spans="1:15" ht="2.25" customHeight="1">
      <c r="A555" s="75"/>
      <c r="B555" s="30"/>
      <c r="C555" s="49"/>
      <c r="D555" s="760"/>
      <c r="E555" s="171"/>
      <c r="F555" s="70"/>
      <c r="H555" s="10"/>
      <c r="I555" s="50"/>
      <c r="J555" s="175"/>
      <c r="K555" s="176"/>
      <c r="L555" s="175"/>
      <c r="M555" s="338"/>
      <c r="N555" s="178"/>
      <c r="O555" s="532"/>
    </row>
    <row r="556" spans="1:15" ht="12.75">
      <c r="A556" s="27">
        <v>376</v>
      </c>
      <c r="B556" s="30">
        <v>4122</v>
      </c>
      <c r="C556" s="49"/>
      <c r="D556" s="760"/>
      <c r="E556" s="171">
        <v>310</v>
      </c>
      <c r="F556" s="152" t="s">
        <v>247</v>
      </c>
      <c r="H556" s="10"/>
      <c r="I556" s="50"/>
      <c r="J556" s="175">
        <v>270</v>
      </c>
      <c r="K556" s="176">
        <v>270</v>
      </c>
      <c r="L556" s="518">
        <f>K556/J556</f>
        <v>1</v>
      </c>
      <c r="M556" s="342"/>
      <c r="N556" s="195"/>
      <c r="O556" s="680"/>
    </row>
    <row r="557" spans="1:15" ht="12.75">
      <c r="A557" s="27">
        <v>376</v>
      </c>
      <c r="B557" s="30">
        <v>5171</v>
      </c>
      <c r="C557" s="49">
        <v>3322</v>
      </c>
      <c r="D557" s="760"/>
      <c r="E557" s="171">
        <v>310</v>
      </c>
      <c r="F557" s="152" t="s">
        <v>248</v>
      </c>
      <c r="H557" s="10"/>
      <c r="I557" s="50"/>
      <c r="J557" s="82"/>
      <c r="K557" s="170"/>
      <c r="L557" s="82"/>
      <c r="M557" s="337">
        <v>270</v>
      </c>
      <c r="N557" s="176">
        <v>270</v>
      </c>
      <c r="O557" s="539">
        <f>N557/M557</f>
        <v>1</v>
      </c>
    </row>
    <row r="558" spans="1:15" ht="12.75">
      <c r="A558" s="27">
        <v>376</v>
      </c>
      <c r="B558" s="30">
        <v>5171</v>
      </c>
      <c r="C558" s="49">
        <v>3322</v>
      </c>
      <c r="D558" s="760"/>
      <c r="E558" s="171"/>
      <c r="F558" s="62" t="s">
        <v>249</v>
      </c>
      <c r="H558" s="10"/>
      <c r="I558" s="50"/>
      <c r="J558" s="82"/>
      <c r="K558" s="170"/>
      <c r="L558" s="82"/>
      <c r="M558" s="337">
        <v>357</v>
      </c>
      <c r="N558" s="176">
        <v>356.384</v>
      </c>
      <c r="O558" s="539">
        <f>N558/M558</f>
        <v>0.9982745098039216</v>
      </c>
    </row>
    <row r="559" spans="1:16" ht="13.5" customHeight="1">
      <c r="A559" s="75">
        <v>376</v>
      </c>
      <c r="B559" s="30"/>
      <c r="C559" s="49"/>
      <c r="D559" s="760"/>
      <c r="E559" s="171"/>
      <c r="F559" s="70" t="s">
        <v>250</v>
      </c>
      <c r="H559" s="10"/>
      <c r="I559" s="50"/>
      <c r="J559" s="177">
        <f>SUM(J556:J558)</f>
        <v>270</v>
      </c>
      <c r="K559" s="178">
        <f>SUM(K556:K558)</f>
        <v>270</v>
      </c>
      <c r="L559" s="519">
        <f>K559/J559</f>
        <v>1</v>
      </c>
      <c r="M559" s="338">
        <f>SUM(M557:M558)</f>
        <v>627</v>
      </c>
      <c r="N559" s="178">
        <f>SUM(N557:N558)</f>
        <v>626.384</v>
      </c>
      <c r="O559" s="532">
        <f>N559/M559</f>
        <v>0.9990175438596491</v>
      </c>
      <c r="P559" s="369"/>
    </row>
    <row r="560" spans="1:16" ht="3.75" customHeight="1">
      <c r="A560" s="75"/>
      <c r="B560" s="30"/>
      <c r="C560" s="49"/>
      <c r="D560" s="760"/>
      <c r="E560" s="171"/>
      <c r="F560" s="70"/>
      <c r="H560" s="10"/>
      <c r="I560" s="50"/>
      <c r="J560" s="175"/>
      <c r="K560" s="176"/>
      <c r="L560" s="175"/>
      <c r="M560" s="338"/>
      <c r="N560" s="178"/>
      <c r="O560" s="532"/>
      <c r="P560" s="369"/>
    </row>
    <row r="561" spans="1:16" ht="12.75">
      <c r="A561" s="27">
        <v>379</v>
      </c>
      <c r="B561" s="30">
        <v>4116</v>
      </c>
      <c r="C561" s="49"/>
      <c r="D561" s="760"/>
      <c r="E561" s="171">
        <v>34002</v>
      </c>
      <c r="F561" s="173" t="s">
        <v>243</v>
      </c>
      <c r="G561" s="268"/>
      <c r="H561" s="745"/>
      <c r="I561" s="746"/>
      <c r="J561" s="662">
        <v>374</v>
      </c>
      <c r="K561" s="218">
        <v>374</v>
      </c>
      <c r="L561" s="529">
        <f>K561/J561</f>
        <v>1</v>
      </c>
      <c r="M561" s="342"/>
      <c r="N561" s="195"/>
      <c r="O561" s="680"/>
      <c r="P561" s="369"/>
    </row>
    <row r="562" spans="1:15" ht="12.75">
      <c r="A562" s="27">
        <v>379</v>
      </c>
      <c r="B562" s="30">
        <v>5171</v>
      </c>
      <c r="C562" s="49">
        <v>3113</v>
      </c>
      <c r="D562" s="760"/>
      <c r="E562" s="171">
        <v>34002</v>
      </c>
      <c r="F562" s="62" t="s">
        <v>244</v>
      </c>
      <c r="H562" s="10"/>
      <c r="I562" s="50"/>
      <c r="J562" s="82"/>
      <c r="K562" s="170"/>
      <c r="L562" s="82"/>
      <c r="M562" s="337">
        <v>374</v>
      </c>
      <c r="N562" s="176">
        <v>374</v>
      </c>
      <c r="O562" s="532">
        <f>N562/M562</f>
        <v>1</v>
      </c>
    </row>
    <row r="563" spans="1:15" ht="12.75">
      <c r="A563" s="27">
        <v>379</v>
      </c>
      <c r="B563" s="30">
        <v>5171</v>
      </c>
      <c r="C563" s="49">
        <v>3113</v>
      </c>
      <c r="D563" s="760"/>
      <c r="E563" s="171"/>
      <c r="F563" s="62" t="s">
        <v>245</v>
      </c>
      <c r="H563" s="10"/>
      <c r="I563" s="50"/>
      <c r="J563" s="82"/>
      <c r="K563" s="170"/>
      <c r="L563" s="82"/>
      <c r="M563" s="495">
        <v>222</v>
      </c>
      <c r="N563" s="205">
        <v>221.17</v>
      </c>
      <c r="O563" s="532">
        <f>N563/M563</f>
        <v>0.9962612612612612</v>
      </c>
    </row>
    <row r="564" spans="1:15" ht="12.75">
      <c r="A564" s="75">
        <v>379</v>
      </c>
      <c r="B564" s="30"/>
      <c r="C564" s="49"/>
      <c r="D564" s="760"/>
      <c r="E564" s="171"/>
      <c r="F564" s="70" t="s">
        <v>246</v>
      </c>
      <c r="H564" s="10"/>
      <c r="I564" s="50"/>
      <c r="J564" s="177">
        <f>SUM(J561:J563)</f>
        <v>374</v>
      </c>
      <c r="K564" s="178">
        <f>SUM(K561:K563)</f>
        <v>374</v>
      </c>
      <c r="L564" s="519">
        <f>K564/J564</f>
        <v>1</v>
      </c>
      <c r="M564" s="343">
        <f>SUM(M562:M563)</f>
        <v>596</v>
      </c>
      <c r="N564" s="198">
        <f>SUM(N562:N563)</f>
        <v>595.17</v>
      </c>
      <c r="O564" s="532">
        <f>N564/M564</f>
        <v>0.9986073825503355</v>
      </c>
    </row>
    <row r="565" spans="1:15" ht="3" customHeight="1">
      <c r="A565" s="75"/>
      <c r="B565" s="30"/>
      <c r="C565" s="49"/>
      <c r="D565" s="760"/>
      <c r="E565" s="171"/>
      <c r="F565" s="70"/>
      <c r="H565" s="10"/>
      <c r="I565" s="50"/>
      <c r="J565" s="175"/>
      <c r="K565" s="176"/>
      <c r="L565" s="175"/>
      <c r="M565" s="343"/>
      <c r="N565" s="198"/>
      <c r="O565" s="540"/>
    </row>
    <row r="566" spans="1:15" ht="12.75">
      <c r="A566" s="87">
        <v>381</v>
      </c>
      <c r="B566" s="30">
        <v>5169</v>
      </c>
      <c r="C566" s="30">
        <v>2219</v>
      </c>
      <c r="D566" s="171"/>
      <c r="E566" s="171"/>
      <c r="F566" s="151" t="s">
        <v>469</v>
      </c>
      <c r="G566" s="225"/>
      <c r="H566" s="48"/>
      <c r="I566" s="50"/>
      <c r="J566" s="452"/>
      <c r="K566" s="195"/>
      <c r="L566" s="341"/>
      <c r="M566" s="343">
        <v>96</v>
      </c>
      <c r="N566" s="198">
        <v>99.27</v>
      </c>
      <c r="O566" s="540">
        <f>N566/M566</f>
        <v>1.0340624999999999</v>
      </c>
    </row>
    <row r="567" spans="1:15" ht="3" customHeight="1">
      <c r="A567" s="87"/>
      <c r="B567" s="30"/>
      <c r="C567" s="30"/>
      <c r="D567" s="171"/>
      <c r="E567" s="171"/>
      <c r="F567" s="151"/>
      <c r="G567" s="4"/>
      <c r="H567" s="9"/>
      <c r="I567" s="50"/>
      <c r="J567" s="452"/>
      <c r="K567" s="195"/>
      <c r="L567" s="341"/>
      <c r="M567" s="343"/>
      <c r="N567" s="198"/>
      <c r="O567" s="540"/>
    </row>
    <row r="568" spans="1:15" ht="12.75">
      <c r="A568" s="26">
        <v>398</v>
      </c>
      <c r="B568" s="30">
        <v>5169</v>
      </c>
      <c r="C568" s="30">
        <v>3113</v>
      </c>
      <c r="D568" s="171" t="s">
        <v>807</v>
      </c>
      <c r="E568" s="171"/>
      <c r="F568" s="152" t="s">
        <v>661</v>
      </c>
      <c r="G568" s="4"/>
      <c r="H568" s="9"/>
      <c r="I568" s="50"/>
      <c r="J568" s="452"/>
      <c r="K568" s="195"/>
      <c r="L568" s="341"/>
      <c r="M568" s="495">
        <v>1</v>
      </c>
      <c r="N568" s="205">
        <v>0.339</v>
      </c>
      <c r="O568" s="564">
        <f>N568/M568</f>
        <v>0.339</v>
      </c>
    </row>
    <row r="569" spans="1:15" ht="12.75">
      <c r="A569" s="26">
        <v>398</v>
      </c>
      <c r="B569" s="30">
        <v>5169</v>
      </c>
      <c r="C569" s="30">
        <v>3113</v>
      </c>
      <c r="D569" s="171" t="s">
        <v>807</v>
      </c>
      <c r="E569" s="171"/>
      <c r="F569" s="152" t="s">
        <v>542</v>
      </c>
      <c r="G569" s="4"/>
      <c r="H569" s="9"/>
      <c r="I569" s="50"/>
      <c r="J569" s="452"/>
      <c r="K569" s="195"/>
      <c r="L569" s="341"/>
      <c r="M569" s="337">
        <v>0</v>
      </c>
      <c r="N569" s="176">
        <v>0.339</v>
      </c>
      <c r="O569" s="539"/>
    </row>
    <row r="570" spans="1:15" ht="12.75">
      <c r="A570" s="26">
        <v>398</v>
      </c>
      <c r="B570" s="30">
        <v>5169</v>
      </c>
      <c r="C570" s="30">
        <v>3113</v>
      </c>
      <c r="D570" s="171" t="s">
        <v>808</v>
      </c>
      <c r="E570" s="171"/>
      <c r="F570" s="152" t="s">
        <v>662</v>
      </c>
      <c r="G570" s="4"/>
      <c r="H570" s="9"/>
      <c r="I570" s="50"/>
      <c r="J570" s="452"/>
      <c r="K570" s="195"/>
      <c r="L570" s="341"/>
      <c r="M570" s="337">
        <v>4</v>
      </c>
      <c r="N570" s="176">
        <v>3.84</v>
      </c>
      <c r="O570" s="539">
        <f>N570/M570</f>
        <v>0.96</v>
      </c>
    </row>
    <row r="571" spans="1:15" ht="12.75" customHeight="1">
      <c r="A571" s="87">
        <v>398</v>
      </c>
      <c r="B571" s="30"/>
      <c r="C571" s="30"/>
      <c r="D571" s="171"/>
      <c r="E571" s="171"/>
      <c r="F571" s="151" t="s">
        <v>737</v>
      </c>
      <c r="G571" s="4"/>
      <c r="H571" s="9"/>
      <c r="I571" s="50"/>
      <c r="J571" s="452"/>
      <c r="K571" s="195"/>
      <c r="L571" s="341"/>
      <c r="M571" s="343">
        <f>SUM(M568:M570)</f>
        <v>5</v>
      </c>
      <c r="N571" s="198">
        <f>SUM(N568:N570)</f>
        <v>4.518</v>
      </c>
      <c r="O571" s="540">
        <f>N571/M571</f>
        <v>0.9036</v>
      </c>
    </row>
    <row r="572" spans="1:15" ht="2.25" customHeight="1">
      <c r="A572" s="87"/>
      <c r="B572" s="30"/>
      <c r="C572" s="30"/>
      <c r="D572" s="171"/>
      <c r="E572" s="171"/>
      <c r="F572" s="151"/>
      <c r="G572" s="4"/>
      <c r="H572" s="9"/>
      <c r="I572" s="50"/>
      <c r="J572" s="720"/>
      <c r="K572" s="178"/>
      <c r="L572" s="328"/>
      <c r="M572" s="338"/>
      <c r="N572" s="178"/>
      <c r="O572" s="532"/>
    </row>
    <row r="573" spans="1:15" ht="12.75" customHeight="1">
      <c r="A573" s="26">
        <v>405</v>
      </c>
      <c r="B573" s="30">
        <v>4122</v>
      </c>
      <c r="C573" s="30"/>
      <c r="D573" s="171"/>
      <c r="E573" s="171">
        <v>312</v>
      </c>
      <c r="F573" s="173" t="s">
        <v>251</v>
      </c>
      <c r="G573" s="4"/>
      <c r="H573" s="9"/>
      <c r="I573" s="50"/>
      <c r="J573" s="344">
        <v>300</v>
      </c>
      <c r="K573" s="218">
        <v>300</v>
      </c>
      <c r="L573" s="529">
        <f>K573/J573</f>
        <v>1</v>
      </c>
      <c r="M573" s="342"/>
      <c r="N573" s="195"/>
      <c r="O573" s="680"/>
    </row>
    <row r="574" spans="1:15" ht="12.75" customHeight="1">
      <c r="A574" s="26">
        <v>405</v>
      </c>
      <c r="B574" s="30">
        <v>5171</v>
      </c>
      <c r="C574" s="30">
        <v>3326</v>
      </c>
      <c r="D574" s="171"/>
      <c r="E574" s="171">
        <v>312</v>
      </c>
      <c r="F574" s="62" t="s">
        <v>252</v>
      </c>
      <c r="G574" s="4"/>
      <c r="H574" s="9"/>
      <c r="I574" s="50"/>
      <c r="J574" s="452"/>
      <c r="K574" s="195"/>
      <c r="L574" s="341"/>
      <c r="M574" s="337">
        <v>300</v>
      </c>
      <c r="N574" s="176">
        <v>300</v>
      </c>
      <c r="O574" s="539">
        <f>N574/M574</f>
        <v>1</v>
      </c>
    </row>
    <row r="575" spans="1:15" ht="12.75" customHeight="1">
      <c r="A575" s="26">
        <v>405</v>
      </c>
      <c r="B575" s="30">
        <v>5171</v>
      </c>
      <c r="C575" s="30">
        <v>3326</v>
      </c>
      <c r="D575" s="171"/>
      <c r="E575" s="171"/>
      <c r="F575" s="62" t="s">
        <v>253</v>
      </c>
      <c r="G575" s="4"/>
      <c r="H575" s="9"/>
      <c r="I575" s="50"/>
      <c r="J575" s="452"/>
      <c r="K575" s="195"/>
      <c r="L575" s="341"/>
      <c r="M575" s="337">
        <v>316</v>
      </c>
      <c r="N575" s="176">
        <v>313.2</v>
      </c>
      <c r="O575" s="539">
        <f>N575/M575</f>
        <v>0.9911392405063291</v>
      </c>
    </row>
    <row r="576" spans="1:15" ht="12.75" customHeight="1">
      <c r="A576" s="87">
        <v>405</v>
      </c>
      <c r="B576" s="30"/>
      <c r="C576" s="30"/>
      <c r="D576" s="171"/>
      <c r="E576" s="171"/>
      <c r="F576" s="150" t="s">
        <v>254</v>
      </c>
      <c r="G576" s="4"/>
      <c r="H576" s="9"/>
      <c r="I576" s="50"/>
      <c r="J576" s="328">
        <f>SUM(J573:J575)</f>
        <v>300</v>
      </c>
      <c r="K576" s="178">
        <f>SUM(K573:K575)</f>
        <v>300</v>
      </c>
      <c r="L576" s="519">
        <f>K576/J576</f>
        <v>1</v>
      </c>
      <c r="M576" s="338">
        <f>SUM(M574:M575)</f>
        <v>616</v>
      </c>
      <c r="N576" s="178">
        <f>SUM(N574:N575)</f>
        <v>613.2</v>
      </c>
      <c r="O576" s="532">
        <f>N576/M576</f>
        <v>0.9954545454545455</v>
      </c>
    </row>
    <row r="577" spans="1:15" ht="3" customHeight="1">
      <c r="A577" s="87"/>
      <c r="B577" s="30"/>
      <c r="C577" s="30"/>
      <c r="D577" s="171"/>
      <c r="E577" s="171"/>
      <c r="F577" s="151"/>
      <c r="G577" s="4"/>
      <c r="H577" s="9"/>
      <c r="I577" s="50"/>
      <c r="J577" s="747"/>
      <c r="K577" s="199"/>
      <c r="L577" s="352"/>
      <c r="M577" s="338"/>
      <c r="N577" s="178"/>
      <c r="O577" s="532"/>
    </row>
    <row r="578" spans="1:15" ht="12.75">
      <c r="A578" s="26">
        <v>481</v>
      </c>
      <c r="B578" s="30">
        <v>4122</v>
      </c>
      <c r="C578" s="30"/>
      <c r="D578" s="171"/>
      <c r="E578" s="171">
        <v>353</v>
      </c>
      <c r="F578" s="173" t="s">
        <v>797</v>
      </c>
      <c r="G578" s="4"/>
      <c r="H578" s="9"/>
      <c r="I578" s="50"/>
      <c r="J578" s="344">
        <v>499</v>
      </c>
      <c r="K578" s="218">
        <v>498.817</v>
      </c>
      <c r="L578" s="529">
        <f>K578/J578</f>
        <v>0.9996332665330662</v>
      </c>
      <c r="M578" s="342"/>
      <c r="N578" s="195"/>
      <c r="O578" s="680"/>
    </row>
    <row r="579" spans="1:15" ht="12.75">
      <c r="A579" s="26">
        <v>481</v>
      </c>
      <c r="B579" s="30">
        <v>5171</v>
      </c>
      <c r="C579" s="30">
        <v>3111</v>
      </c>
      <c r="D579" s="171"/>
      <c r="E579" s="171">
        <v>353</v>
      </c>
      <c r="F579" s="173" t="s">
        <v>860</v>
      </c>
      <c r="G579" s="4"/>
      <c r="H579" s="9"/>
      <c r="I579" s="50"/>
      <c r="J579" s="452"/>
      <c r="K579" s="195"/>
      <c r="L579" s="341"/>
      <c r="M579" s="337">
        <v>499</v>
      </c>
      <c r="N579" s="176">
        <v>498.81</v>
      </c>
      <c r="O579" s="539">
        <f>N579/M579</f>
        <v>0.9996192384769539</v>
      </c>
    </row>
    <row r="580" spans="1:15" ht="12.75" customHeight="1">
      <c r="A580" s="26">
        <v>481</v>
      </c>
      <c r="B580" s="30">
        <v>5171</v>
      </c>
      <c r="C580" s="30">
        <v>3111</v>
      </c>
      <c r="D580" s="171"/>
      <c r="E580" s="171"/>
      <c r="F580" s="152" t="s">
        <v>861</v>
      </c>
      <c r="G580" s="4"/>
      <c r="H580" s="9"/>
      <c r="I580" s="50"/>
      <c r="J580" s="341"/>
      <c r="K580" s="195"/>
      <c r="L580" s="341"/>
      <c r="M580" s="337">
        <v>193</v>
      </c>
      <c r="N580" s="176">
        <v>192.25</v>
      </c>
      <c r="O580" s="539">
        <f>N580/M580</f>
        <v>0.9961139896373057</v>
      </c>
    </row>
    <row r="581" spans="1:15" ht="12.75" customHeight="1">
      <c r="A581" s="87">
        <v>481</v>
      </c>
      <c r="B581" s="30"/>
      <c r="C581" s="30"/>
      <c r="D581" s="171"/>
      <c r="E581" s="171"/>
      <c r="F581" s="150" t="s">
        <v>862</v>
      </c>
      <c r="G581" s="4"/>
      <c r="H581" s="9"/>
      <c r="I581" s="50"/>
      <c r="J581" s="328">
        <f>SUM(J578:J580)</f>
        <v>499</v>
      </c>
      <c r="K581" s="178">
        <f>SUM(K578:K580)</f>
        <v>498.817</v>
      </c>
      <c r="L581" s="519">
        <f>K581/J581</f>
        <v>0.9996332665330662</v>
      </c>
      <c r="M581" s="338">
        <f>SUM(M579:M580)</f>
        <v>692</v>
      </c>
      <c r="N581" s="178">
        <f>SUM(N579:N580)</f>
        <v>691.06</v>
      </c>
      <c r="O581" s="532">
        <f>N581/M581</f>
        <v>0.9986416184971098</v>
      </c>
    </row>
    <row r="582" spans="1:15" ht="3" customHeight="1">
      <c r="A582" s="87"/>
      <c r="B582" s="30"/>
      <c r="C582" s="30"/>
      <c r="D582" s="171"/>
      <c r="E582" s="171"/>
      <c r="F582" s="151"/>
      <c r="G582" s="4"/>
      <c r="H582" s="9"/>
      <c r="I582" s="50"/>
      <c r="J582" s="328"/>
      <c r="K582" s="178"/>
      <c r="L582" s="328"/>
      <c r="M582" s="338"/>
      <c r="N582" s="178"/>
      <c r="O582" s="532"/>
    </row>
    <row r="583" spans="1:15" ht="12.75">
      <c r="A583" s="30">
        <v>610</v>
      </c>
      <c r="B583" s="30">
        <v>5169</v>
      </c>
      <c r="C583" s="30">
        <v>3631</v>
      </c>
      <c r="D583" s="171"/>
      <c r="E583" s="171"/>
      <c r="F583" s="11" t="s">
        <v>1029</v>
      </c>
      <c r="H583" s="10"/>
      <c r="I583" s="50"/>
      <c r="J583" s="174"/>
      <c r="K583" s="170"/>
      <c r="L583" s="82"/>
      <c r="M583" s="337">
        <v>227</v>
      </c>
      <c r="N583" s="176">
        <v>227.729</v>
      </c>
      <c r="O583" s="532">
        <f>N583/M583</f>
        <v>1.0032114537444934</v>
      </c>
    </row>
    <row r="584" spans="1:15" ht="12.75">
      <c r="A584" s="30">
        <v>610</v>
      </c>
      <c r="B584" s="30">
        <v>5171</v>
      </c>
      <c r="C584" s="30">
        <v>3631</v>
      </c>
      <c r="D584" s="171"/>
      <c r="E584" s="171"/>
      <c r="F584" s="11" t="s">
        <v>87</v>
      </c>
      <c r="H584" s="10"/>
      <c r="I584" s="107"/>
      <c r="J584" s="174"/>
      <c r="K584" s="170"/>
      <c r="L584" s="82"/>
      <c r="M584" s="337">
        <v>2260</v>
      </c>
      <c r="N584" s="176">
        <v>2259.66</v>
      </c>
      <c r="O584" s="532">
        <f>N584/M584</f>
        <v>0.9998495575221238</v>
      </c>
    </row>
    <row r="585" spans="1:15" ht="12.75">
      <c r="A585" s="75">
        <v>610</v>
      </c>
      <c r="B585" s="30"/>
      <c r="C585" s="30"/>
      <c r="D585" s="171"/>
      <c r="E585" s="171"/>
      <c r="F585" s="70" t="s">
        <v>945</v>
      </c>
      <c r="H585" s="10"/>
      <c r="I585" s="25"/>
      <c r="J585" s="174"/>
      <c r="K585" s="170"/>
      <c r="L585" s="82"/>
      <c r="M585" s="338">
        <f>SUM(M583:M584)</f>
        <v>2487</v>
      </c>
      <c r="N585" s="456">
        <f>SUM(N583:N584)</f>
        <v>2487.3889999999997</v>
      </c>
      <c r="O585" s="532">
        <f>N585/M585</f>
        <v>1.0001564133494167</v>
      </c>
    </row>
    <row r="586" spans="1:15" ht="2.25" customHeight="1">
      <c r="A586" s="6"/>
      <c r="B586" s="5"/>
      <c r="C586" s="5"/>
      <c r="D586" s="369"/>
      <c r="E586" s="369"/>
      <c r="F586" s="415"/>
      <c r="G586" s="225"/>
      <c r="H586" s="48"/>
      <c r="I586" s="50"/>
      <c r="J586" s="341"/>
      <c r="K586" s="195"/>
      <c r="L586" s="341"/>
      <c r="M586" s="338"/>
      <c r="N586" s="178"/>
      <c r="O586" s="532"/>
    </row>
    <row r="587" spans="1:15" ht="12.75">
      <c r="A587" s="27">
        <v>614</v>
      </c>
      <c r="B587" s="26">
        <v>5171</v>
      </c>
      <c r="C587" s="26">
        <v>2212</v>
      </c>
      <c r="D587" s="171"/>
      <c r="E587" s="171"/>
      <c r="F587" s="262" t="s">
        <v>995</v>
      </c>
      <c r="H587" s="9"/>
      <c r="I587" s="52"/>
      <c r="J587" s="82"/>
      <c r="K587" s="170"/>
      <c r="L587" s="505"/>
      <c r="M587" s="337">
        <v>4946</v>
      </c>
      <c r="N587" s="176">
        <v>4946.8</v>
      </c>
      <c r="O587" s="532">
        <f>N587/M587</f>
        <v>1.0001617468661546</v>
      </c>
    </row>
    <row r="588" spans="1:15" ht="12.75">
      <c r="A588" s="135">
        <v>614</v>
      </c>
      <c r="B588" s="32"/>
      <c r="C588" s="32"/>
      <c r="D588" s="306"/>
      <c r="E588" s="306"/>
      <c r="F588" s="443" t="s">
        <v>437</v>
      </c>
      <c r="H588" s="9"/>
      <c r="I588" s="50"/>
      <c r="J588" s="82"/>
      <c r="K588" s="170"/>
      <c r="L588" s="82"/>
      <c r="M588" s="329">
        <f>SUM(M587:M587)</f>
        <v>4946</v>
      </c>
      <c r="N588" s="198">
        <f>SUM(N587:N587)</f>
        <v>4946.8</v>
      </c>
      <c r="O588" s="532">
        <f>N588/M588</f>
        <v>1.0001617468661546</v>
      </c>
    </row>
    <row r="589" spans="1:15" ht="2.25" customHeight="1">
      <c r="A589" s="135"/>
      <c r="B589" s="32"/>
      <c r="C589" s="32"/>
      <c r="D589" s="306"/>
      <c r="E589" s="306"/>
      <c r="F589" s="443"/>
      <c r="H589" s="9"/>
      <c r="I589" s="50"/>
      <c r="J589" s="82"/>
      <c r="K589" s="170"/>
      <c r="L589" s="82"/>
      <c r="M589" s="329"/>
      <c r="N589" s="198"/>
      <c r="O589" s="532"/>
    </row>
    <row r="590" spans="1:15" ht="12.75">
      <c r="A590" s="128">
        <v>821</v>
      </c>
      <c r="B590" s="32">
        <v>5171</v>
      </c>
      <c r="C590" s="32">
        <v>3322</v>
      </c>
      <c r="D590" s="306" t="s">
        <v>807</v>
      </c>
      <c r="E590" s="306"/>
      <c r="F590" s="153" t="s">
        <v>679</v>
      </c>
      <c r="H590" s="9"/>
      <c r="I590" s="50"/>
      <c r="K590" s="82"/>
      <c r="L590" s="82"/>
      <c r="M590" s="340">
        <v>110</v>
      </c>
      <c r="N590" s="205">
        <v>109.65</v>
      </c>
      <c r="O590" s="539">
        <f>N590/M590</f>
        <v>0.9968181818181818</v>
      </c>
    </row>
    <row r="591" spans="1:15" ht="12.75">
      <c r="A591" s="128">
        <v>821</v>
      </c>
      <c r="B591" s="32">
        <v>5171</v>
      </c>
      <c r="C591" s="32">
        <v>3322</v>
      </c>
      <c r="D591" s="306" t="s">
        <v>807</v>
      </c>
      <c r="E591" s="306"/>
      <c r="F591" s="153" t="s">
        <v>680</v>
      </c>
      <c r="H591" s="9"/>
      <c r="I591" s="50"/>
      <c r="K591" s="82"/>
      <c r="L591" s="82"/>
      <c r="M591" s="340">
        <v>8</v>
      </c>
      <c r="N591" s="205">
        <v>8.24</v>
      </c>
      <c r="O591" s="539">
        <f aca="true" t="shared" si="21" ref="O591:O598">N591/M591</f>
        <v>1.03</v>
      </c>
    </row>
    <row r="592" spans="1:15" ht="12.75">
      <c r="A592" s="128">
        <v>821</v>
      </c>
      <c r="B592" s="32">
        <v>5171</v>
      </c>
      <c r="C592" s="32">
        <v>3322</v>
      </c>
      <c r="D592" s="306" t="s">
        <v>808</v>
      </c>
      <c r="E592" s="306"/>
      <c r="F592" s="153" t="s">
        <v>811</v>
      </c>
      <c r="H592" s="9"/>
      <c r="I592" s="50"/>
      <c r="K592" s="82"/>
      <c r="L592" s="82"/>
      <c r="M592" s="340">
        <v>94</v>
      </c>
      <c r="N592" s="205">
        <v>93.462</v>
      </c>
      <c r="O592" s="539">
        <f t="shared" si="21"/>
        <v>0.9942765957446809</v>
      </c>
    </row>
    <row r="593" spans="1:15" ht="12.75">
      <c r="A593" s="128">
        <v>821</v>
      </c>
      <c r="B593" s="32">
        <v>5021</v>
      </c>
      <c r="C593" s="32">
        <v>6171</v>
      </c>
      <c r="D593" s="306" t="s">
        <v>807</v>
      </c>
      <c r="E593" s="306"/>
      <c r="F593" s="153" t="s">
        <v>681</v>
      </c>
      <c r="H593" s="9"/>
      <c r="I593" s="50"/>
      <c r="K593" s="82"/>
      <c r="L593" s="82"/>
      <c r="M593" s="340">
        <v>2</v>
      </c>
      <c r="N593" s="205">
        <v>1.5</v>
      </c>
      <c r="O593" s="539">
        <f t="shared" si="21"/>
        <v>0.75</v>
      </c>
    </row>
    <row r="594" spans="1:15" ht="12.75">
      <c r="A594" s="128">
        <v>821</v>
      </c>
      <c r="B594" s="32">
        <v>5021</v>
      </c>
      <c r="C594" s="32">
        <v>6171</v>
      </c>
      <c r="D594" s="306" t="s">
        <v>807</v>
      </c>
      <c r="E594" s="306"/>
      <c r="F594" s="153" t="s">
        <v>682</v>
      </c>
      <c r="H594" s="9"/>
      <c r="I594" s="50"/>
      <c r="K594" s="82"/>
      <c r="L594" s="82"/>
      <c r="M594" s="340">
        <v>2</v>
      </c>
      <c r="N594" s="205">
        <v>1.5</v>
      </c>
      <c r="O594" s="539">
        <f t="shared" si="21"/>
        <v>0.75</v>
      </c>
    </row>
    <row r="595" spans="1:15" ht="12.75">
      <c r="A595" s="128">
        <v>821</v>
      </c>
      <c r="B595" s="32">
        <v>5021</v>
      </c>
      <c r="C595" s="32">
        <v>6171</v>
      </c>
      <c r="D595" s="306" t="s">
        <v>808</v>
      </c>
      <c r="E595" s="306"/>
      <c r="F595" s="153" t="s">
        <v>752</v>
      </c>
      <c r="H595" s="9"/>
      <c r="I595" s="50"/>
      <c r="K595" s="82"/>
      <c r="L595" s="82"/>
      <c r="M595" s="340">
        <v>17</v>
      </c>
      <c r="N595" s="205">
        <v>16.998</v>
      </c>
      <c r="O595" s="539">
        <f t="shared" si="21"/>
        <v>0.9998823529411766</v>
      </c>
    </row>
    <row r="596" spans="1:15" ht="12.75">
      <c r="A596" s="128">
        <v>821</v>
      </c>
      <c r="B596" s="32">
        <v>5169</v>
      </c>
      <c r="C596" s="32">
        <v>2212</v>
      </c>
      <c r="D596" s="306" t="s">
        <v>807</v>
      </c>
      <c r="E596" s="306"/>
      <c r="F596" s="372" t="s">
        <v>683</v>
      </c>
      <c r="H596" s="9"/>
      <c r="I596" s="50"/>
      <c r="K596" s="82"/>
      <c r="L596" s="82"/>
      <c r="M596" s="340">
        <v>3</v>
      </c>
      <c r="N596" s="205">
        <v>3.248</v>
      </c>
      <c r="O596" s="539">
        <f t="shared" si="21"/>
        <v>1.0826666666666667</v>
      </c>
    </row>
    <row r="597" spans="1:15" ht="12.75">
      <c r="A597" s="128">
        <v>821</v>
      </c>
      <c r="B597" s="32">
        <v>5169</v>
      </c>
      <c r="C597" s="32">
        <v>2212</v>
      </c>
      <c r="D597" s="306" t="s">
        <v>807</v>
      </c>
      <c r="E597" s="306"/>
      <c r="F597" s="372" t="s">
        <v>684</v>
      </c>
      <c r="H597" s="9"/>
      <c r="I597" s="50"/>
      <c r="K597" s="82"/>
      <c r="L597" s="82"/>
      <c r="M597" s="340">
        <v>3</v>
      </c>
      <c r="N597" s="205">
        <v>3.248</v>
      </c>
      <c r="O597" s="539">
        <f t="shared" si="21"/>
        <v>1.0826666666666667</v>
      </c>
    </row>
    <row r="598" spans="1:15" ht="12.75">
      <c r="A598" s="128">
        <v>821</v>
      </c>
      <c r="B598" s="32">
        <v>5169</v>
      </c>
      <c r="C598" s="32">
        <v>2212</v>
      </c>
      <c r="D598" s="306" t="s">
        <v>808</v>
      </c>
      <c r="E598" s="306"/>
      <c r="F598" s="153" t="s">
        <v>809</v>
      </c>
      <c r="H598" s="9"/>
      <c r="I598" s="50"/>
      <c r="K598" s="82"/>
      <c r="L598" s="82"/>
      <c r="M598" s="340">
        <v>37</v>
      </c>
      <c r="N598" s="205">
        <v>36.81</v>
      </c>
      <c r="O598" s="539">
        <f t="shared" si="21"/>
        <v>0.9948648648648649</v>
      </c>
    </row>
    <row r="599" spans="1:15" ht="13.5" customHeight="1">
      <c r="A599" s="135">
        <v>821</v>
      </c>
      <c r="B599" s="32"/>
      <c r="C599" s="32"/>
      <c r="D599" s="306"/>
      <c r="E599" s="306"/>
      <c r="F599" s="103" t="s">
        <v>810</v>
      </c>
      <c r="H599" s="9"/>
      <c r="I599" s="50"/>
      <c r="K599" s="82"/>
      <c r="L599" s="82"/>
      <c r="M599" s="329">
        <f>SUM(M590:M598)</f>
        <v>276</v>
      </c>
      <c r="N599" s="198">
        <f>SUM(N590:N598)</f>
        <v>274.65599999999995</v>
      </c>
      <c r="O599" s="532">
        <f>N599/M599</f>
        <v>0.9951304347826085</v>
      </c>
    </row>
    <row r="600" spans="1:15" ht="3" customHeight="1">
      <c r="A600" s="135"/>
      <c r="B600" s="32"/>
      <c r="C600" s="32"/>
      <c r="D600" s="306"/>
      <c r="E600" s="306"/>
      <c r="F600" s="103"/>
      <c r="H600" s="9"/>
      <c r="I600" s="50"/>
      <c r="K600" s="82"/>
      <c r="L600" s="82"/>
      <c r="M600" s="329"/>
      <c r="N600" s="198"/>
      <c r="O600" s="564"/>
    </row>
    <row r="601" spans="1:15" ht="12.75" customHeight="1">
      <c r="A601" s="135">
        <v>901</v>
      </c>
      <c r="B601" s="32">
        <v>5166</v>
      </c>
      <c r="C601" s="32">
        <v>3322</v>
      </c>
      <c r="D601" s="306"/>
      <c r="E601" s="306"/>
      <c r="F601" s="88" t="s">
        <v>660</v>
      </c>
      <c r="H601" s="9"/>
      <c r="I601" s="50"/>
      <c r="J601" s="4"/>
      <c r="K601" s="82"/>
      <c r="L601" s="82"/>
      <c r="M601" s="328">
        <v>674</v>
      </c>
      <c r="N601" s="178">
        <v>673.65</v>
      </c>
      <c r="O601" s="532">
        <f>N601/M601</f>
        <v>0.9994807121661721</v>
      </c>
    </row>
    <row r="602" spans="1:15" ht="3" customHeight="1">
      <c r="A602" s="135"/>
      <c r="B602" s="32"/>
      <c r="C602" s="32"/>
      <c r="D602" s="306"/>
      <c r="E602" s="306"/>
      <c r="F602" s="103"/>
      <c r="H602" s="9"/>
      <c r="I602" s="50"/>
      <c r="J602" s="11"/>
      <c r="K602" s="175"/>
      <c r="L602" s="175"/>
      <c r="M602" s="328"/>
      <c r="N602" s="178"/>
      <c r="O602" s="532"/>
    </row>
    <row r="603" spans="1:15" ht="12.75">
      <c r="A603" s="26">
        <v>918</v>
      </c>
      <c r="B603" s="30">
        <v>4113</v>
      </c>
      <c r="C603" s="30"/>
      <c r="D603" s="171"/>
      <c r="E603" s="171">
        <v>91252</v>
      </c>
      <c r="F603" s="153" t="s">
        <v>53</v>
      </c>
      <c r="H603" s="9"/>
      <c r="I603" s="50"/>
      <c r="J603" s="327">
        <v>1704</v>
      </c>
      <c r="K603" s="662">
        <v>1704</v>
      </c>
      <c r="L603" s="529">
        <f>K603/J603</f>
        <v>1</v>
      </c>
      <c r="M603" s="336"/>
      <c r="N603" s="170"/>
      <c r="O603" s="693"/>
    </row>
    <row r="604" spans="1:15" ht="12.75">
      <c r="A604" s="26">
        <v>918</v>
      </c>
      <c r="B604" s="30">
        <v>5166</v>
      </c>
      <c r="C604" s="30">
        <v>2212</v>
      </c>
      <c r="D604" s="171"/>
      <c r="E604" s="171"/>
      <c r="F604" s="104" t="s">
        <v>55</v>
      </c>
      <c r="H604" s="9"/>
      <c r="I604" s="50"/>
      <c r="K604" s="82"/>
      <c r="L604" s="82"/>
      <c r="M604" s="327">
        <v>569</v>
      </c>
      <c r="N604" s="176">
        <v>568.9</v>
      </c>
      <c r="O604" s="539">
        <f>N604/M604</f>
        <v>0.9998242530755711</v>
      </c>
    </row>
    <row r="605" spans="1:15" ht="12.75">
      <c r="A605" s="26">
        <v>918</v>
      </c>
      <c r="B605" s="30">
        <v>5166</v>
      </c>
      <c r="C605" s="30">
        <v>2212</v>
      </c>
      <c r="D605" s="171"/>
      <c r="E605" s="171">
        <v>91252</v>
      </c>
      <c r="F605" s="104" t="s">
        <v>54</v>
      </c>
      <c r="H605" s="9"/>
      <c r="I605" s="50"/>
      <c r="K605" s="82"/>
      <c r="L605" s="82"/>
      <c r="M605" s="327">
        <v>1704</v>
      </c>
      <c r="N605" s="176">
        <v>1704</v>
      </c>
      <c r="O605" s="539">
        <f>N605/M605</f>
        <v>1</v>
      </c>
    </row>
    <row r="606" spans="1:15" ht="13.5" thickBot="1">
      <c r="A606" s="87">
        <v>918</v>
      </c>
      <c r="B606" s="30"/>
      <c r="C606" s="30"/>
      <c r="D606" s="171"/>
      <c r="E606" s="171"/>
      <c r="F606" s="103" t="s">
        <v>56</v>
      </c>
      <c r="H606" s="9"/>
      <c r="I606" s="50"/>
      <c r="J606" s="329">
        <f>SUM(J603:J605)</f>
        <v>1704</v>
      </c>
      <c r="K606" s="397">
        <f>SUM(K603:K605)</f>
        <v>1704</v>
      </c>
      <c r="L606" s="523">
        <f>K606/J606</f>
        <v>1</v>
      </c>
      <c r="M606" s="329">
        <f>SUM(M604:M605)</f>
        <v>2273</v>
      </c>
      <c r="N606" s="198">
        <f>SUM(N604:N605)</f>
        <v>2272.9</v>
      </c>
      <c r="O606" s="540">
        <f>N606/M606</f>
        <v>0.9999560052793666</v>
      </c>
    </row>
    <row r="607" spans="1:15" ht="13.5" thickBot="1">
      <c r="A607" s="5"/>
      <c r="B607" s="5"/>
      <c r="C607" s="5"/>
      <c r="D607" s="369"/>
      <c r="E607" s="369"/>
      <c r="F607" s="24" t="s">
        <v>322</v>
      </c>
      <c r="G607" s="231"/>
      <c r="H607" s="38"/>
      <c r="I607" s="53" t="e">
        <f>SUM(#REF!)</f>
        <v>#REF!</v>
      </c>
      <c r="J607" s="350">
        <f>SUM(J581+J564+J559+J576+J606)</f>
        <v>3147</v>
      </c>
      <c r="K607" s="213">
        <f>SUM(K581+K564+K559+K576+K606)</f>
        <v>3146.817</v>
      </c>
      <c r="L607" s="538">
        <f>K607/J607</f>
        <v>0.9999418493803622</v>
      </c>
      <c r="M607" s="353">
        <f>SUM(M566+M554+M553+M552+M551+M550+M585+M588+M549+M547+M543+M606+M581+M599+M564+M559+M5936+M571+M576+M601)</f>
        <v>27712</v>
      </c>
      <c r="N607" s="213">
        <f>SUM(N566+N554+N553+N552+N551+N550+N585+N588+N547+N543+N549+N606+N581+N599+N564+N559+N576+N571+N601)</f>
        <v>21478.92</v>
      </c>
      <c r="O607" s="524">
        <f>N607/M607</f>
        <v>0.7750765011547344</v>
      </c>
    </row>
    <row r="608" spans="1:15" ht="4.5" customHeight="1" thickBot="1">
      <c r="A608" s="6"/>
      <c r="B608" s="6"/>
      <c r="C608" s="6"/>
      <c r="D608" s="754"/>
      <c r="E608" s="754"/>
      <c r="J608" s="81"/>
      <c r="K608" s="168"/>
      <c r="L608" s="185"/>
      <c r="M608" s="81" t="s">
        <v>1070</v>
      </c>
      <c r="N608" s="168"/>
      <c r="O608" s="326"/>
    </row>
    <row r="609" spans="1:15" ht="13.5" thickBot="1">
      <c r="A609" s="7">
        <v>7</v>
      </c>
      <c r="B609" s="7"/>
      <c r="C609" s="7"/>
      <c r="D609" s="364"/>
      <c r="E609" s="364"/>
      <c r="F609" s="16" t="s">
        <v>23</v>
      </c>
      <c r="H609" s="10"/>
      <c r="J609" s="81"/>
      <c r="K609" s="168"/>
      <c r="L609" s="185"/>
      <c r="M609" s="81"/>
      <c r="N609" s="168"/>
      <c r="O609" s="326"/>
    </row>
    <row r="610" spans="1:15" ht="12.75">
      <c r="A610" s="75">
        <v>408</v>
      </c>
      <c r="B610" s="30">
        <v>5166</v>
      </c>
      <c r="C610" s="30">
        <v>2169</v>
      </c>
      <c r="D610" s="760"/>
      <c r="E610" s="760"/>
      <c r="F610" s="151" t="s">
        <v>968</v>
      </c>
      <c r="G610" s="5"/>
      <c r="H610" s="9"/>
      <c r="I610" s="25"/>
      <c r="J610" s="174"/>
      <c r="K610" s="170"/>
      <c r="L610" s="82"/>
      <c r="M610" s="328">
        <v>5</v>
      </c>
      <c r="N610" s="178">
        <v>3.69</v>
      </c>
      <c r="O610" s="519">
        <f>N610/M610</f>
        <v>0.738</v>
      </c>
    </row>
    <row r="611" spans="1:15" ht="12.75">
      <c r="A611" s="75">
        <v>408</v>
      </c>
      <c r="B611" s="30">
        <v>5171</v>
      </c>
      <c r="C611" s="30">
        <v>3635</v>
      </c>
      <c r="D611" s="760"/>
      <c r="E611" s="760"/>
      <c r="F611" s="151" t="s">
        <v>813</v>
      </c>
      <c r="G611" s="5"/>
      <c r="H611" s="9"/>
      <c r="I611" s="4"/>
      <c r="J611" s="174"/>
      <c r="K611" s="170"/>
      <c r="L611" s="82"/>
      <c r="M611" s="328">
        <v>12</v>
      </c>
      <c r="N611" s="178">
        <v>12.1</v>
      </c>
      <c r="O611" s="519">
        <f>N611/M611</f>
        <v>1.0083333333333333</v>
      </c>
    </row>
    <row r="612" spans="1:15" ht="12.75">
      <c r="A612" s="75">
        <v>409</v>
      </c>
      <c r="B612" s="30">
        <v>1361</v>
      </c>
      <c r="C612" s="30"/>
      <c r="D612" s="760"/>
      <c r="E612" s="760"/>
      <c r="F612" s="70" t="s">
        <v>24</v>
      </c>
      <c r="H612" s="12"/>
      <c r="J612" s="328">
        <v>450</v>
      </c>
      <c r="K612" s="178">
        <v>342.5</v>
      </c>
      <c r="L612" s="519">
        <f>K612/J612</f>
        <v>0.7611111111111111</v>
      </c>
      <c r="M612" s="185"/>
      <c r="N612" s="168"/>
      <c r="O612" s="326"/>
    </row>
    <row r="613" spans="1:15" ht="12.75">
      <c r="A613" s="135">
        <v>410</v>
      </c>
      <c r="B613" s="32">
        <v>2210</v>
      </c>
      <c r="C613" s="32">
        <v>2169</v>
      </c>
      <c r="D613" s="763"/>
      <c r="E613" s="763"/>
      <c r="F613" s="80" t="s">
        <v>25</v>
      </c>
      <c r="G613" s="54"/>
      <c r="H613" s="13"/>
      <c r="J613" s="328">
        <v>50</v>
      </c>
      <c r="K613" s="198">
        <v>34.5</v>
      </c>
      <c r="L613" s="519">
        <f>K613/J613</f>
        <v>0.69</v>
      </c>
      <c r="M613" s="185"/>
      <c r="N613" s="168"/>
      <c r="O613" s="326"/>
    </row>
    <row r="614" spans="1:15" ht="12.75">
      <c r="A614" s="87">
        <v>410</v>
      </c>
      <c r="B614" s="30">
        <v>2324</v>
      </c>
      <c r="C614" s="30">
        <v>2169</v>
      </c>
      <c r="D614" s="171"/>
      <c r="E614" s="171"/>
      <c r="F614" s="70" t="s">
        <v>221</v>
      </c>
      <c r="G614" s="11"/>
      <c r="H614" s="12"/>
      <c r="I614" s="11"/>
      <c r="J614" s="328">
        <v>12</v>
      </c>
      <c r="K614" s="178">
        <v>20.6</v>
      </c>
      <c r="L614" s="519">
        <f>K614/J614</f>
        <v>1.7166666666666668</v>
      </c>
      <c r="M614" s="185"/>
      <c r="N614" s="168"/>
      <c r="O614" s="326"/>
    </row>
    <row r="615" spans="1:15" ht="13.5" customHeight="1" thickBot="1">
      <c r="A615" s="87">
        <v>413</v>
      </c>
      <c r="B615" s="30">
        <v>1361</v>
      </c>
      <c r="C615" s="30"/>
      <c r="D615" s="171"/>
      <c r="E615" s="171"/>
      <c r="F615" s="103" t="s">
        <v>952</v>
      </c>
      <c r="G615" s="18"/>
      <c r="H615" s="254"/>
      <c r="I615" s="13"/>
      <c r="J615" s="329">
        <v>2</v>
      </c>
      <c r="K615" s="198">
        <v>3.58</v>
      </c>
      <c r="L615" s="523">
        <f>K615/J615</f>
        <v>1.79</v>
      </c>
      <c r="M615" s="185"/>
      <c r="N615" s="168"/>
      <c r="O615" s="326"/>
    </row>
    <row r="616" spans="1:15" ht="13.5" thickBot="1">
      <c r="A616" s="6"/>
      <c r="B616" s="6"/>
      <c r="C616" s="6"/>
      <c r="D616" s="754"/>
      <c r="E616" s="754"/>
      <c r="F616" s="24" t="s">
        <v>26</v>
      </c>
      <c r="G616" s="106"/>
      <c r="H616" s="94"/>
      <c r="I616" s="93">
        <v>1040</v>
      </c>
      <c r="J616" s="350">
        <f>SUM(J612:J615)</f>
        <v>514</v>
      </c>
      <c r="K616" s="213">
        <f>SUM(K612:K615)</f>
        <v>401.18</v>
      </c>
      <c r="L616" s="538">
        <f>K616/J616</f>
        <v>0.7805058365758755</v>
      </c>
      <c r="M616" s="335">
        <f>SUM(M610:M615)</f>
        <v>17</v>
      </c>
      <c r="N616" s="213">
        <f>SUM(N610:N615)</f>
        <v>15.79</v>
      </c>
      <c r="O616" s="524">
        <f>N616/M616</f>
        <v>0.9288235294117646</v>
      </c>
    </row>
    <row r="617" spans="1:15" ht="3.75" customHeight="1" thickBot="1">
      <c r="A617" s="6"/>
      <c r="B617" s="6"/>
      <c r="C617" s="6"/>
      <c r="D617" s="754"/>
      <c r="E617" s="754"/>
      <c r="F617" s="17"/>
      <c r="H617" s="15"/>
      <c r="J617" s="81"/>
      <c r="K617" s="168"/>
      <c r="L617" s="185"/>
      <c r="M617" s="81"/>
      <c r="N617" s="168"/>
      <c r="O617" s="326"/>
    </row>
    <row r="618" spans="1:15" ht="13.5" thickBot="1">
      <c r="A618" s="7">
        <v>8</v>
      </c>
      <c r="B618" s="59"/>
      <c r="C618" s="59"/>
      <c r="D618" s="762"/>
      <c r="E618" s="762"/>
      <c r="F618" s="20" t="s">
        <v>308</v>
      </c>
      <c r="G618" s="16"/>
      <c r="H618" s="58"/>
      <c r="I618" s="137"/>
      <c r="J618" s="202"/>
      <c r="K618" s="168"/>
      <c r="L618" s="185"/>
      <c r="M618" s="81"/>
      <c r="N618" s="168"/>
      <c r="O618" s="326"/>
    </row>
    <row r="619" spans="1:15" ht="13.5" customHeight="1">
      <c r="A619" s="316">
        <v>429</v>
      </c>
      <c r="B619" s="316">
        <v>5137</v>
      </c>
      <c r="C619" s="316">
        <v>3745</v>
      </c>
      <c r="D619" s="759"/>
      <c r="E619" s="759"/>
      <c r="F619" s="263" t="s">
        <v>91</v>
      </c>
      <c r="G619" s="17"/>
      <c r="H619" s="230"/>
      <c r="I619" s="2"/>
      <c r="J619" s="183"/>
      <c r="K619" s="168"/>
      <c r="L619" s="185"/>
      <c r="M619" s="327">
        <v>3</v>
      </c>
      <c r="N619" s="176">
        <v>0</v>
      </c>
      <c r="O619" s="518">
        <f>N619/M619</f>
        <v>0</v>
      </c>
    </row>
    <row r="620" spans="1:15" ht="12.75">
      <c r="A620" s="27">
        <v>429</v>
      </c>
      <c r="B620" s="30">
        <v>5139</v>
      </c>
      <c r="C620" s="30">
        <v>3745</v>
      </c>
      <c r="D620" s="171"/>
      <c r="E620" s="171"/>
      <c r="F620" s="11" t="s">
        <v>76</v>
      </c>
      <c r="I620" s="25"/>
      <c r="J620" s="174"/>
      <c r="K620" s="170"/>
      <c r="L620" s="383"/>
      <c r="M620" s="327">
        <v>192</v>
      </c>
      <c r="N620" s="179">
        <v>99.378</v>
      </c>
      <c r="O620" s="518">
        <f aca="true" t="shared" si="22" ref="O620:O668">N620/M620</f>
        <v>0.51759375</v>
      </c>
    </row>
    <row r="621" spans="1:15" ht="12.75">
      <c r="A621" s="27">
        <v>429</v>
      </c>
      <c r="B621" s="30">
        <v>5156</v>
      </c>
      <c r="C621" s="30">
        <v>3745</v>
      </c>
      <c r="D621" s="171"/>
      <c r="E621" s="171"/>
      <c r="F621" s="11" t="s">
        <v>1037</v>
      </c>
      <c r="I621" s="25"/>
      <c r="J621" s="174"/>
      <c r="K621" s="170"/>
      <c r="L621" s="82"/>
      <c r="M621" s="327">
        <v>3</v>
      </c>
      <c r="N621" s="179">
        <v>0</v>
      </c>
      <c r="O621" s="518">
        <f t="shared" si="22"/>
        <v>0</v>
      </c>
    </row>
    <row r="622" spans="1:15" ht="12.75">
      <c r="A622" s="27">
        <v>429</v>
      </c>
      <c r="B622" s="30">
        <v>5169</v>
      </c>
      <c r="C622" s="30">
        <v>3745</v>
      </c>
      <c r="D622" s="171"/>
      <c r="E622" s="171"/>
      <c r="F622" s="11" t="s">
        <v>92</v>
      </c>
      <c r="I622" s="25"/>
      <c r="J622" s="174"/>
      <c r="K622" s="170"/>
      <c r="L622" s="82"/>
      <c r="M622" s="327">
        <v>1362</v>
      </c>
      <c r="N622" s="179">
        <v>1361.527</v>
      </c>
      <c r="O622" s="518">
        <f t="shared" si="22"/>
        <v>0.9996527165932453</v>
      </c>
    </row>
    <row r="623" spans="1:15" ht="12.75">
      <c r="A623" s="75">
        <v>429</v>
      </c>
      <c r="B623" s="30"/>
      <c r="C623" s="30"/>
      <c r="D623" s="171"/>
      <c r="E623" s="171"/>
      <c r="F623" s="70" t="s">
        <v>27</v>
      </c>
      <c r="I623" s="25"/>
      <c r="J623" s="174"/>
      <c r="K623" s="170"/>
      <c r="L623" s="82"/>
      <c r="M623" s="338">
        <f>SUM(M619:M622)</f>
        <v>1560</v>
      </c>
      <c r="N623" s="180">
        <f>SUM(N619:N622)</f>
        <v>1460.905</v>
      </c>
      <c r="O623" s="519">
        <f t="shared" si="22"/>
        <v>0.9364775641025641</v>
      </c>
    </row>
    <row r="624" spans="5:15" ht="3.75" customHeight="1">
      <c r="E624" s="503"/>
      <c r="J624" s="81"/>
      <c r="K624" s="168"/>
      <c r="L624" s="185"/>
      <c r="M624" s="337"/>
      <c r="N624" s="176"/>
      <c r="O624" s="519"/>
    </row>
    <row r="625" spans="1:15" ht="12.75">
      <c r="A625" s="79">
        <v>431</v>
      </c>
      <c r="B625" s="32">
        <v>5169</v>
      </c>
      <c r="C625" s="128">
        <v>1037</v>
      </c>
      <c r="D625" s="306"/>
      <c r="E625" s="171"/>
      <c r="F625" s="11" t="s">
        <v>92</v>
      </c>
      <c r="H625" s="9"/>
      <c r="I625" s="25"/>
      <c r="J625" s="174"/>
      <c r="K625" s="170"/>
      <c r="L625" s="82"/>
      <c r="M625" s="337">
        <v>18</v>
      </c>
      <c r="N625" s="176">
        <v>17.897</v>
      </c>
      <c r="O625" s="518">
        <f t="shared" si="22"/>
        <v>0.9942777777777777</v>
      </c>
    </row>
    <row r="626" spans="1:15" ht="12.75">
      <c r="A626" s="87">
        <v>431</v>
      </c>
      <c r="B626" s="30"/>
      <c r="C626" s="30"/>
      <c r="D626" s="171"/>
      <c r="E626" s="171"/>
      <c r="F626" s="70" t="s">
        <v>28</v>
      </c>
      <c r="G626" s="35"/>
      <c r="H626" s="9"/>
      <c r="I626" s="52"/>
      <c r="J626" s="174"/>
      <c r="K626" s="170"/>
      <c r="L626" s="82"/>
      <c r="M626" s="338">
        <f>SUM(M625)</f>
        <v>18</v>
      </c>
      <c r="N626" s="178">
        <f>SUM(N625)</f>
        <v>17.897</v>
      </c>
      <c r="O626" s="519">
        <f t="shared" si="22"/>
        <v>0.9942777777777777</v>
      </c>
    </row>
    <row r="627" spans="1:15" ht="3.75" customHeight="1">
      <c r="A627" s="87"/>
      <c r="B627" s="30"/>
      <c r="C627" s="30"/>
      <c r="D627" s="171"/>
      <c r="E627" s="171"/>
      <c r="F627" s="70"/>
      <c r="G627" s="35"/>
      <c r="H627" s="9"/>
      <c r="I627" s="4"/>
      <c r="J627" s="174"/>
      <c r="K627" s="170"/>
      <c r="L627" s="82"/>
      <c r="M627" s="337"/>
      <c r="N627" s="176"/>
      <c r="O627" s="519"/>
    </row>
    <row r="628" spans="1:15" ht="12.75">
      <c r="A628" s="85">
        <v>432</v>
      </c>
      <c r="B628" s="85">
        <v>5139</v>
      </c>
      <c r="C628" s="85">
        <v>3769</v>
      </c>
      <c r="D628" s="756"/>
      <c r="E628" s="171"/>
      <c r="F628" s="62" t="s">
        <v>76</v>
      </c>
      <c r="G628" s="4"/>
      <c r="H628" s="9"/>
      <c r="I628" s="4"/>
      <c r="J628" s="174"/>
      <c r="K628" s="170"/>
      <c r="L628" s="383"/>
      <c r="M628" s="327">
        <v>3</v>
      </c>
      <c r="N628" s="179">
        <v>0.46</v>
      </c>
      <c r="O628" s="518">
        <f t="shared" si="22"/>
        <v>0.15333333333333335</v>
      </c>
    </row>
    <row r="629" spans="1:15" ht="12.75">
      <c r="A629" s="85">
        <v>432</v>
      </c>
      <c r="B629" s="85">
        <v>5134</v>
      </c>
      <c r="C629" s="85">
        <v>3769</v>
      </c>
      <c r="D629" s="756"/>
      <c r="E629" s="171"/>
      <c r="F629" s="62" t="s">
        <v>1056</v>
      </c>
      <c r="G629" s="4"/>
      <c r="H629" s="9"/>
      <c r="I629" s="4"/>
      <c r="J629" s="174"/>
      <c r="K629" s="170"/>
      <c r="L629" s="82"/>
      <c r="M629" s="327">
        <v>5</v>
      </c>
      <c r="N629" s="179">
        <v>4.94</v>
      </c>
      <c r="O629" s="518">
        <f t="shared" si="22"/>
        <v>0.9880000000000001</v>
      </c>
    </row>
    <row r="630" spans="1:15" ht="12.75">
      <c r="A630" s="26">
        <v>432</v>
      </c>
      <c r="B630" s="26">
        <v>5169</v>
      </c>
      <c r="C630" s="26">
        <v>3769</v>
      </c>
      <c r="D630" s="171"/>
      <c r="E630" s="171"/>
      <c r="F630" s="62" t="s">
        <v>448</v>
      </c>
      <c r="G630" s="4"/>
      <c r="H630" s="9"/>
      <c r="I630" s="4"/>
      <c r="J630" s="174"/>
      <c r="K630" s="170"/>
      <c r="L630" s="82"/>
      <c r="M630" s="327">
        <v>10</v>
      </c>
      <c r="N630" s="179">
        <v>1.44</v>
      </c>
      <c r="O630" s="518">
        <f t="shared" si="22"/>
        <v>0.144</v>
      </c>
    </row>
    <row r="631" spans="1:15" ht="12.75">
      <c r="A631" s="87">
        <v>432</v>
      </c>
      <c r="B631" s="30"/>
      <c r="C631" s="30"/>
      <c r="D631" s="171"/>
      <c r="E631" s="171"/>
      <c r="F631" s="150" t="s">
        <v>201</v>
      </c>
      <c r="H631" s="10"/>
      <c r="I631" s="50"/>
      <c r="J631" s="174"/>
      <c r="K631" s="170"/>
      <c r="L631" s="82"/>
      <c r="M631" s="338">
        <f>SUM(M628:M630)</f>
        <v>18</v>
      </c>
      <c r="N631" s="180">
        <f>SUM(N628:N630)</f>
        <v>6.84</v>
      </c>
      <c r="O631" s="519">
        <f t="shared" si="22"/>
        <v>0.38</v>
      </c>
    </row>
    <row r="632" spans="1:15" ht="3.75" customHeight="1">
      <c r="A632" s="87"/>
      <c r="B632" s="30"/>
      <c r="C632" s="30"/>
      <c r="D632" s="171"/>
      <c r="E632" s="171"/>
      <c r="F632" s="70"/>
      <c r="G632" s="4"/>
      <c r="H632" s="4"/>
      <c r="I632" s="4"/>
      <c r="J632" s="174"/>
      <c r="K632" s="170"/>
      <c r="L632" s="82"/>
      <c r="M632" s="337"/>
      <c r="N632" s="178"/>
      <c r="O632" s="519"/>
    </row>
    <row r="633" spans="1:15" ht="12.75">
      <c r="A633" s="87">
        <v>435</v>
      </c>
      <c r="B633" s="30">
        <v>5169</v>
      </c>
      <c r="C633" s="30">
        <v>3722</v>
      </c>
      <c r="D633" s="171"/>
      <c r="E633" s="171"/>
      <c r="F633" s="70" t="s">
        <v>942</v>
      </c>
      <c r="H633" s="10"/>
      <c r="I633" s="107"/>
      <c r="J633" s="174"/>
      <c r="K633" s="170"/>
      <c r="L633" s="383"/>
      <c r="M633" s="338">
        <v>15</v>
      </c>
      <c r="N633" s="178">
        <v>5.5</v>
      </c>
      <c r="O633" s="519">
        <f t="shared" si="22"/>
        <v>0.36666666666666664</v>
      </c>
    </row>
    <row r="634" spans="1:15" ht="3.75" customHeight="1">
      <c r="A634" s="77"/>
      <c r="B634" s="30"/>
      <c r="C634" s="30"/>
      <c r="D634" s="171"/>
      <c r="E634" s="171"/>
      <c r="F634" s="70"/>
      <c r="H634" s="10"/>
      <c r="I634" s="25"/>
      <c r="J634" s="174"/>
      <c r="K634" s="170"/>
      <c r="L634" s="82"/>
      <c r="M634" s="337"/>
      <c r="N634" s="176"/>
      <c r="O634" s="519"/>
    </row>
    <row r="635" spans="1:15" ht="12.75">
      <c r="A635" s="75">
        <v>436</v>
      </c>
      <c r="B635" s="30">
        <v>5169</v>
      </c>
      <c r="C635" s="30">
        <v>3745</v>
      </c>
      <c r="D635" s="171"/>
      <c r="E635" s="171"/>
      <c r="F635" s="70" t="s">
        <v>1028</v>
      </c>
      <c r="H635" s="10"/>
      <c r="I635" s="25"/>
      <c r="J635" s="174"/>
      <c r="K635" s="170"/>
      <c r="L635" s="505"/>
      <c r="M635" s="338">
        <v>3145</v>
      </c>
      <c r="N635" s="178">
        <v>2440.81</v>
      </c>
      <c r="O635" s="519">
        <f t="shared" si="22"/>
        <v>0.7760922098569157</v>
      </c>
    </row>
    <row r="636" spans="1:15" ht="3.75" customHeight="1">
      <c r="A636" s="75"/>
      <c r="B636" s="30"/>
      <c r="C636" s="30"/>
      <c r="D636" s="171"/>
      <c r="E636" s="171"/>
      <c r="F636" s="70"/>
      <c r="H636" s="10"/>
      <c r="I636" s="25"/>
      <c r="J636" s="174"/>
      <c r="K636" s="170"/>
      <c r="L636" s="82"/>
      <c r="M636" s="337"/>
      <c r="N636" s="176"/>
      <c r="O636" s="519"/>
    </row>
    <row r="637" spans="1:15" ht="12.75">
      <c r="A637" s="27">
        <v>437</v>
      </c>
      <c r="B637" s="30">
        <v>5137</v>
      </c>
      <c r="C637" s="30">
        <v>3745</v>
      </c>
      <c r="D637" s="171"/>
      <c r="E637" s="171"/>
      <c r="F637" s="152" t="s">
        <v>1042</v>
      </c>
      <c r="H637" s="10"/>
      <c r="I637" s="25"/>
      <c r="J637" s="174"/>
      <c r="K637" s="170"/>
      <c r="L637" s="383"/>
      <c r="M637" s="327">
        <v>65</v>
      </c>
      <c r="N637" s="176">
        <v>64.66</v>
      </c>
      <c r="O637" s="518">
        <f t="shared" si="22"/>
        <v>0.9947692307692307</v>
      </c>
    </row>
    <row r="638" spans="1:15" ht="12.75">
      <c r="A638" s="79">
        <v>437</v>
      </c>
      <c r="B638" s="32">
        <v>5169</v>
      </c>
      <c r="C638" s="32">
        <v>3745</v>
      </c>
      <c r="D638" s="306"/>
      <c r="E638" s="306"/>
      <c r="F638" s="62" t="s">
        <v>17</v>
      </c>
      <c r="H638" s="10"/>
      <c r="I638" s="25"/>
      <c r="J638" s="174"/>
      <c r="K638" s="170"/>
      <c r="L638" s="82"/>
      <c r="M638" s="327">
        <v>20</v>
      </c>
      <c r="N638" s="176">
        <v>9.97</v>
      </c>
      <c r="O638" s="518">
        <f t="shared" si="22"/>
        <v>0.49850000000000005</v>
      </c>
    </row>
    <row r="639" spans="1:15" ht="12.75">
      <c r="A639" s="27">
        <v>437</v>
      </c>
      <c r="B639" s="30">
        <v>5171</v>
      </c>
      <c r="C639" s="30">
        <v>3745</v>
      </c>
      <c r="D639" s="171"/>
      <c r="E639" s="171"/>
      <c r="F639" s="62" t="s">
        <v>226</v>
      </c>
      <c r="H639" s="10"/>
      <c r="I639" s="52"/>
      <c r="J639" s="174"/>
      <c r="K639" s="170"/>
      <c r="L639" s="82"/>
      <c r="M639" s="327">
        <v>160</v>
      </c>
      <c r="N639" s="176">
        <v>158.251</v>
      </c>
      <c r="O639" s="518">
        <f t="shared" si="22"/>
        <v>0.98906875</v>
      </c>
    </row>
    <row r="640" spans="1:15" ht="12.75">
      <c r="A640" s="26">
        <v>437</v>
      </c>
      <c r="B640" s="30">
        <v>5139</v>
      </c>
      <c r="C640" s="30">
        <v>3745</v>
      </c>
      <c r="D640" s="171"/>
      <c r="E640" s="171"/>
      <c r="F640" s="62" t="s">
        <v>84</v>
      </c>
      <c r="H640" s="10"/>
      <c r="I640" s="52"/>
      <c r="J640" s="174"/>
      <c r="K640" s="170"/>
      <c r="L640" s="82"/>
      <c r="M640" s="327">
        <v>40</v>
      </c>
      <c r="N640" s="176">
        <v>44.04</v>
      </c>
      <c r="O640" s="518">
        <f t="shared" si="22"/>
        <v>1.101</v>
      </c>
    </row>
    <row r="641" spans="1:15" ht="12.75">
      <c r="A641" s="87">
        <v>437</v>
      </c>
      <c r="B641" s="30"/>
      <c r="C641" s="30"/>
      <c r="D641" s="171"/>
      <c r="E641" s="171"/>
      <c r="F641" s="70" t="s">
        <v>206</v>
      </c>
      <c r="G641" s="35"/>
      <c r="H641" s="10"/>
      <c r="I641" s="52"/>
      <c r="J641" s="174"/>
      <c r="K641" s="170"/>
      <c r="L641" s="82"/>
      <c r="M641" s="338">
        <f>SUM(M637:M640)</f>
        <v>285</v>
      </c>
      <c r="N641" s="178">
        <f>SUM(N637:N640)</f>
        <v>276.921</v>
      </c>
      <c r="O641" s="519">
        <f t="shared" si="22"/>
        <v>0.9716526315789473</v>
      </c>
    </row>
    <row r="642" spans="1:15" ht="3.75" customHeight="1">
      <c r="A642" s="87"/>
      <c r="B642" s="30"/>
      <c r="C642" s="30"/>
      <c r="D642" s="171"/>
      <c r="E642" s="171"/>
      <c r="F642" s="70"/>
      <c r="G642" s="4"/>
      <c r="H642" s="10"/>
      <c r="I642" s="50"/>
      <c r="J642" s="174"/>
      <c r="K642" s="170"/>
      <c r="L642" s="82"/>
      <c r="M642" s="337"/>
      <c r="N642" s="178"/>
      <c r="O642" s="519"/>
    </row>
    <row r="643" spans="1:15" ht="12.75">
      <c r="A643" s="26">
        <v>438</v>
      </c>
      <c r="B643" s="30">
        <v>5139</v>
      </c>
      <c r="C643" s="30">
        <v>3319</v>
      </c>
      <c r="D643" s="171"/>
      <c r="E643" s="171"/>
      <c r="F643" s="62" t="s">
        <v>76</v>
      </c>
      <c r="H643" s="9"/>
      <c r="I643" s="107"/>
      <c r="J643" s="174"/>
      <c r="K643" s="170"/>
      <c r="L643" s="383"/>
      <c r="M643" s="327">
        <v>7</v>
      </c>
      <c r="N643" s="176">
        <v>5.17</v>
      </c>
      <c r="O643" s="518">
        <f t="shared" si="22"/>
        <v>0.7385714285714285</v>
      </c>
    </row>
    <row r="644" spans="1:15" ht="12.75">
      <c r="A644" s="26">
        <v>438</v>
      </c>
      <c r="B644" s="30">
        <v>5169</v>
      </c>
      <c r="C644" s="30">
        <v>3319</v>
      </c>
      <c r="D644" s="171"/>
      <c r="E644" s="171"/>
      <c r="F644" s="62" t="s">
        <v>92</v>
      </c>
      <c r="H644" s="9"/>
      <c r="I644" s="25"/>
      <c r="J644" s="174"/>
      <c r="K644" s="170"/>
      <c r="L644" s="82"/>
      <c r="M644" s="327">
        <v>200</v>
      </c>
      <c r="N644" s="176">
        <v>200.178</v>
      </c>
      <c r="O644" s="518">
        <f t="shared" si="22"/>
        <v>1.00089</v>
      </c>
    </row>
    <row r="645" spans="1:15" ht="12.75">
      <c r="A645" s="26">
        <v>438</v>
      </c>
      <c r="B645" s="30">
        <v>5171</v>
      </c>
      <c r="C645" s="30">
        <v>3319</v>
      </c>
      <c r="D645" s="171"/>
      <c r="E645" s="171"/>
      <c r="F645" s="62" t="s">
        <v>785</v>
      </c>
      <c r="H645" s="9"/>
      <c r="I645" s="25"/>
      <c r="J645" s="174"/>
      <c r="K645" s="170"/>
      <c r="L645" s="82"/>
      <c r="M645" s="327">
        <v>33</v>
      </c>
      <c r="N645" s="176">
        <v>32.286</v>
      </c>
      <c r="O645" s="518">
        <f t="shared" si="22"/>
        <v>0.9783636363636364</v>
      </c>
    </row>
    <row r="646" spans="1:15" ht="12.75">
      <c r="A646" s="87">
        <v>438</v>
      </c>
      <c r="B646" s="30"/>
      <c r="C646" s="30"/>
      <c r="D646" s="171"/>
      <c r="E646" s="171"/>
      <c r="F646" s="70" t="s">
        <v>1109</v>
      </c>
      <c r="H646" s="9"/>
      <c r="I646" s="25"/>
      <c r="J646" s="174"/>
      <c r="K646" s="170"/>
      <c r="L646" s="10"/>
      <c r="M646" s="338">
        <f>SUM(M643:M645)</f>
        <v>240</v>
      </c>
      <c r="N646" s="178">
        <f>SUM(N643:N645)</f>
        <v>237.634</v>
      </c>
      <c r="O646" s="519">
        <f t="shared" si="22"/>
        <v>0.9901416666666666</v>
      </c>
    </row>
    <row r="647" spans="1:15" ht="3.75" customHeight="1">
      <c r="A647" s="87"/>
      <c r="B647" s="30"/>
      <c r="C647" s="30"/>
      <c r="D647" s="171"/>
      <c r="E647" s="171"/>
      <c r="F647" s="70"/>
      <c r="H647" s="9"/>
      <c r="I647" s="25"/>
      <c r="J647" s="174"/>
      <c r="K647" s="170"/>
      <c r="L647" s="82"/>
      <c r="M647" s="337"/>
      <c r="N647" s="176"/>
      <c r="O647" s="519"/>
    </row>
    <row r="648" spans="1:15" ht="12.75">
      <c r="A648" s="26">
        <v>439</v>
      </c>
      <c r="B648" s="30">
        <v>5169</v>
      </c>
      <c r="C648" s="30">
        <v>3721</v>
      </c>
      <c r="D648" s="171"/>
      <c r="E648" s="171"/>
      <c r="F648" s="62" t="s">
        <v>1078</v>
      </c>
      <c r="H648" s="9"/>
      <c r="I648" s="25"/>
      <c r="J648" s="174"/>
      <c r="K648" s="170"/>
      <c r="L648" s="505"/>
      <c r="M648" s="327">
        <v>65</v>
      </c>
      <c r="N648" s="176">
        <v>65.087</v>
      </c>
      <c r="O648" s="518">
        <f t="shared" si="22"/>
        <v>1.0013384615384615</v>
      </c>
    </row>
    <row r="649" spans="1:15" ht="12.75">
      <c r="A649" s="26">
        <v>439</v>
      </c>
      <c r="B649" s="30">
        <v>5169</v>
      </c>
      <c r="C649" s="30">
        <v>3722</v>
      </c>
      <c r="D649" s="171"/>
      <c r="E649" s="171"/>
      <c r="F649" s="62" t="s">
        <v>1077</v>
      </c>
      <c r="H649" s="9"/>
      <c r="I649" s="25"/>
      <c r="J649" s="379"/>
      <c r="K649" s="170"/>
      <c r="L649" s="505"/>
      <c r="M649" s="327">
        <v>9144</v>
      </c>
      <c r="N649" s="176">
        <v>9142.715</v>
      </c>
      <c r="O649" s="518">
        <f t="shared" si="22"/>
        <v>0.9998594706911637</v>
      </c>
    </row>
    <row r="650" spans="1:15" ht="12.75">
      <c r="A650" s="26">
        <v>439</v>
      </c>
      <c r="B650" s="30">
        <v>5139</v>
      </c>
      <c r="C650" s="30">
        <v>3722</v>
      </c>
      <c r="D650" s="171"/>
      <c r="E650" s="171"/>
      <c r="F650" s="173" t="s">
        <v>1083</v>
      </c>
      <c r="H650" s="9"/>
      <c r="I650" s="25"/>
      <c r="J650" s="174"/>
      <c r="K650" s="170"/>
      <c r="L650" s="505"/>
      <c r="M650" s="327">
        <v>89</v>
      </c>
      <c r="N650" s="176">
        <v>88.45</v>
      </c>
      <c r="O650" s="518">
        <f t="shared" si="22"/>
        <v>0.9938202247191011</v>
      </c>
    </row>
    <row r="651" spans="1:15" ht="12.75">
      <c r="A651" s="26">
        <v>439</v>
      </c>
      <c r="B651" s="30">
        <v>5169</v>
      </c>
      <c r="C651" s="30">
        <v>3729</v>
      </c>
      <c r="D651" s="171"/>
      <c r="E651" s="171"/>
      <c r="F651" s="62" t="s">
        <v>1005</v>
      </c>
      <c r="H651" s="9"/>
      <c r="I651" s="25"/>
      <c r="J651" s="174"/>
      <c r="K651" s="170"/>
      <c r="L651" s="505"/>
      <c r="M651" s="327">
        <v>281</v>
      </c>
      <c r="N651" s="176">
        <v>281.1</v>
      </c>
      <c r="O651" s="518">
        <f t="shared" si="22"/>
        <v>1.0003558718861212</v>
      </c>
    </row>
    <row r="652" spans="1:15" ht="12.75">
      <c r="A652" s="87">
        <v>439</v>
      </c>
      <c r="B652" s="30"/>
      <c r="C652" s="30"/>
      <c r="D652" s="171"/>
      <c r="E652" s="171"/>
      <c r="F652" s="70" t="s">
        <v>351</v>
      </c>
      <c r="H652" s="9"/>
      <c r="I652" s="25"/>
      <c r="J652" s="174"/>
      <c r="K652" s="170"/>
      <c r="L652" s="82"/>
      <c r="M652" s="328">
        <f>SUM(M648:M651)</f>
        <v>9579</v>
      </c>
      <c r="N652" s="178">
        <f>SUM(N648:N651)</f>
        <v>9577.352</v>
      </c>
      <c r="O652" s="519">
        <f t="shared" si="22"/>
        <v>0.9998279569892474</v>
      </c>
    </row>
    <row r="653" spans="1:15" ht="3.75" customHeight="1">
      <c r="A653" s="26"/>
      <c r="B653" s="30"/>
      <c r="C653" s="30"/>
      <c r="D653" s="171"/>
      <c r="E653" s="171"/>
      <c r="F653" s="62"/>
      <c r="H653" s="9"/>
      <c r="I653" s="25"/>
      <c r="J653" s="174"/>
      <c r="K653" s="170"/>
      <c r="L653" s="82"/>
      <c r="M653" s="337"/>
      <c r="N653" s="176"/>
      <c r="O653" s="519"/>
    </row>
    <row r="654" spans="1:15" ht="12.75">
      <c r="A654" s="87">
        <v>462</v>
      </c>
      <c r="B654" s="30">
        <v>5169</v>
      </c>
      <c r="C654" s="26">
        <v>3723</v>
      </c>
      <c r="D654" s="171"/>
      <c r="E654" s="171"/>
      <c r="F654" s="62" t="s">
        <v>1003</v>
      </c>
      <c r="H654" s="9"/>
      <c r="I654" s="25"/>
      <c r="J654" s="174"/>
      <c r="K654" s="170"/>
      <c r="L654" s="505"/>
      <c r="M654" s="327">
        <v>1839</v>
      </c>
      <c r="N654" s="176">
        <v>1689.9</v>
      </c>
      <c r="O654" s="518">
        <f t="shared" si="22"/>
        <v>0.9189233278955955</v>
      </c>
    </row>
    <row r="655" spans="1:15" ht="12.75">
      <c r="A655" s="87">
        <v>463</v>
      </c>
      <c r="B655" s="30">
        <v>5169</v>
      </c>
      <c r="C655" s="30">
        <v>3722</v>
      </c>
      <c r="D655" s="171"/>
      <c r="E655" s="171"/>
      <c r="F655" s="62" t="s">
        <v>1006</v>
      </c>
      <c r="H655" s="9"/>
      <c r="I655" s="25"/>
      <c r="J655" s="174"/>
      <c r="K655" s="170"/>
      <c r="L655" s="505"/>
      <c r="M655" s="327">
        <v>1170</v>
      </c>
      <c r="N655" s="176">
        <v>1080.63</v>
      </c>
      <c r="O655" s="518">
        <f t="shared" si="22"/>
        <v>0.9236153846153847</v>
      </c>
    </row>
    <row r="656" spans="1:15" ht="12.75">
      <c r="A656" s="87">
        <v>464</v>
      </c>
      <c r="B656" s="30">
        <v>5169</v>
      </c>
      <c r="C656" s="26">
        <v>3723</v>
      </c>
      <c r="D656" s="171"/>
      <c r="E656" s="171"/>
      <c r="F656" s="62" t="s">
        <v>1062</v>
      </c>
      <c r="H656" s="9"/>
      <c r="I656" s="25"/>
      <c r="J656" s="174"/>
      <c r="K656" s="170"/>
      <c r="L656" s="505"/>
      <c r="M656" s="327">
        <v>280</v>
      </c>
      <c r="N656" s="176">
        <v>263.4</v>
      </c>
      <c r="O656" s="518">
        <f t="shared" si="22"/>
        <v>0.9407142857142856</v>
      </c>
    </row>
    <row r="657" spans="1:15" ht="12.75">
      <c r="A657" s="87">
        <v>465</v>
      </c>
      <c r="B657" s="30">
        <v>5169</v>
      </c>
      <c r="C657" s="26">
        <v>3722</v>
      </c>
      <c r="D657" s="171"/>
      <c r="E657" s="171"/>
      <c r="F657" s="152" t="s">
        <v>1043</v>
      </c>
      <c r="H657" s="9"/>
      <c r="I657" s="25"/>
      <c r="J657" s="174"/>
      <c r="K657" s="170"/>
      <c r="L657" s="505"/>
      <c r="M657" s="327">
        <v>60</v>
      </c>
      <c r="N657" s="176">
        <v>17.58</v>
      </c>
      <c r="O657" s="518">
        <f t="shared" si="22"/>
        <v>0.293</v>
      </c>
    </row>
    <row r="658" spans="1:15" ht="12.75">
      <c r="A658" s="87"/>
      <c r="B658" s="30"/>
      <c r="C658" s="30"/>
      <c r="D658" s="171"/>
      <c r="E658" s="171"/>
      <c r="F658" s="70" t="s">
        <v>1004</v>
      </c>
      <c r="H658" s="10"/>
      <c r="I658" s="25"/>
      <c r="J658" s="448"/>
      <c r="K658" s="170"/>
      <c r="L658" s="82"/>
      <c r="M658" s="338">
        <f>SUM(M657+M656+M655+M654+M652)</f>
        <v>12928</v>
      </c>
      <c r="N658" s="178">
        <f>SUM(N657+N656+N655+N654+N652)</f>
        <v>12628.862000000001</v>
      </c>
      <c r="O658" s="519">
        <f t="shared" si="22"/>
        <v>0.9768612314356436</v>
      </c>
    </row>
    <row r="659" spans="5:15" ht="2.25" customHeight="1">
      <c r="E659" s="503"/>
      <c r="J659" s="81"/>
      <c r="K659" s="168"/>
      <c r="L659" s="185"/>
      <c r="M659" s="337"/>
      <c r="N659" s="168"/>
      <c r="O659" s="519"/>
    </row>
    <row r="660" spans="1:15" ht="13.5" customHeight="1">
      <c r="A660" s="30">
        <v>440</v>
      </c>
      <c r="B660" s="30">
        <v>5137</v>
      </c>
      <c r="C660" s="11">
        <v>1014</v>
      </c>
      <c r="D660" s="173"/>
      <c r="E660" s="171"/>
      <c r="F660" s="11" t="s">
        <v>160</v>
      </c>
      <c r="J660" s="81"/>
      <c r="K660" s="168"/>
      <c r="L660" s="185"/>
      <c r="M660" s="327">
        <v>15</v>
      </c>
      <c r="N660" s="176">
        <v>14.079</v>
      </c>
      <c r="O660" s="518">
        <f t="shared" si="22"/>
        <v>0.9386</v>
      </c>
    </row>
    <row r="661" spans="1:15" ht="12.75">
      <c r="A661" s="26">
        <v>440</v>
      </c>
      <c r="B661" s="30">
        <v>5139</v>
      </c>
      <c r="C661" s="30">
        <v>1014</v>
      </c>
      <c r="D661" s="171"/>
      <c r="E661" s="171"/>
      <c r="F661" s="62" t="s">
        <v>76</v>
      </c>
      <c r="H661" s="10"/>
      <c r="I661" s="25"/>
      <c r="J661" s="174"/>
      <c r="K661" s="170"/>
      <c r="L661" s="82"/>
      <c r="M661" s="327">
        <v>35</v>
      </c>
      <c r="N661" s="179">
        <v>31.55</v>
      </c>
      <c r="O661" s="518">
        <f t="shared" si="22"/>
        <v>0.9014285714285715</v>
      </c>
    </row>
    <row r="662" spans="1:15" ht="12.75">
      <c r="A662" s="26">
        <v>440</v>
      </c>
      <c r="B662" s="30">
        <v>5151</v>
      </c>
      <c r="C662" s="30">
        <v>1014</v>
      </c>
      <c r="D662" s="171"/>
      <c r="E662" s="171"/>
      <c r="F662" s="62" t="s">
        <v>118</v>
      </c>
      <c r="H662" s="10"/>
      <c r="I662" s="25"/>
      <c r="J662" s="174"/>
      <c r="K662" s="170"/>
      <c r="L662" s="82"/>
      <c r="M662" s="327">
        <v>35</v>
      </c>
      <c r="N662" s="179">
        <v>33.75</v>
      </c>
      <c r="O662" s="518">
        <f t="shared" si="22"/>
        <v>0.9642857142857143</v>
      </c>
    </row>
    <row r="663" spans="1:15" ht="12.75">
      <c r="A663" s="26">
        <v>440</v>
      </c>
      <c r="B663" s="30">
        <v>5154</v>
      </c>
      <c r="C663" s="30">
        <v>1014</v>
      </c>
      <c r="D663" s="171"/>
      <c r="E663" s="171"/>
      <c r="F663" s="62" t="s">
        <v>90</v>
      </c>
      <c r="H663" s="10"/>
      <c r="I663" s="25"/>
      <c r="J663" s="174"/>
      <c r="K663" s="170"/>
      <c r="L663" s="82"/>
      <c r="M663" s="327">
        <v>0</v>
      </c>
      <c r="N663" s="179">
        <v>-101.06</v>
      </c>
      <c r="O663" s="518"/>
    </row>
    <row r="664" spans="1:15" ht="12.75">
      <c r="A664" s="26">
        <v>440</v>
      </c>
      <c r="B664" s="30">
        <v>5156</v>
      </c>
      <c r="C664" s="30">
        <v>1014</v>
      </c>
      <c r="D664" s="171"/>
      <c r="E664" s="171"/>
      <c r="F664" s="62" t="s">
        <v>1037</v>
      </c>
      <c r="H664" s="10"/>
      <c r="I664" s="25"/>
      <c r="J664" s="174"/>
      <c r="K664" s="170"/>
      <c r="L664" s="82"/>
      <c r="M664" s="327">
        <v>10</v>
      </c>
      <c r="N664" s="179">
        <v>12.02</v>
      </c>
      <c r="O664" s="518">
        <f t="shared" si="22"/>
        <v>1.202</v>
      </c>
    </row>
    <row r="665" spans="1:15" ht="12.75">
      <c r="A665" s="26">
        <v>440</v>
      </c>
      <c r="B665" s="30">
        <v>5169</v>
      </c>
      <c r="C665" s="30">
        <v>1014</v>
      </c>
      <c r="D665" s="171"/>
      <c r="E665" s="171"/>
      <c r="F665" s="62" t="s">
        <v>92</v>
      </c>
      <c r="H665" s="10"/>
      <c r="I665" s="25"/>
      <c r="J665" s="174"/>
      <c r="K665" s="170"/>
      <c r="L665" s="82"/>
      <c r="M665" s="327">
        <v>162</v>
      </c>
      <c r="N665" s="179">
        <v>162.388</v>
      </c>
      <c r="O665" s="518">
        <f t="shared" si="22"/>
        <v>1.002395061728395</v>
      </c>
    </row>
    <row r="666" spans="1:15" ht="12.75">
      <c r="A666" s="26">
        <v>440</v>
      </c>
      <c r="B666" s="30">
        <v>5171</v>
      </c>
      <c r="C666" s="30">
        <v>1014</v>
      </c>
      <c r="D666" s="171"/>
      <c r="E666" s="171"/>
      <c r="F666" s="62" t="s">
        <v>226</v>
      </c>
      <c r="H666" s="10"/>
      <c r="I666" s="52"/>
      <c r="J666" s="174"/>
      <c r="K666" s="170"/>
      <c r="L666" s="82"/>
      <c r="M666" s="327">
        <v>10</v>
      </c>
      <c r="N666" s="179">
        <v>7.923</v>
      </c>
      <c r="O666" s="518">
        <f t="shared" si="22"/>
        <v>0.7923</v>
      </c>
    </row>
    <row r="667" spans="1:15" ht="12.75">
      <c r="A667" s="26">
        <v>440</v>
      </c>
      <c r="B667" s="30">
        <v>5133</v>
      </c>
      <c r="C667" s="30">
        <v>1014</v>
      </c>
      <c r="D667" s="171"/>
      <c r="E667" s="171"/>
      <c r="F667" s="62" t="s">
        <v>133</v>
      </c>
      <c r="H667" s="10"/>
      <c r="I667" s="52"/>
      <c r="J667" s="174"/>
      <c r="K667" s="170"/>
      <c r="L667" s="82"/>
      <c r="M667" s="327">
        <v>83</v>
      </c>
      <c r="N667" s="222">
        <v>82.985</v>
      </c>
      <c r="O667" s="518">
        <f t="shared" si="22"/>
        <v>0.9998192771084338</v>
      </c>
    </row>
    <row r="668" spans="1:15" ht="12.75">
      <c r="A668" s="87">
        <v>440</v>
      </c>
      <c r="B668" s="87"/>
      <c r="C668" s="87"/>
      <c r="D668" s="241"/>
      <c r="E668" s="241"/>
      <c r="F668" s="70" t="s">
        <v>935</v>
      </c>
      <c r="G668" s="5"/>
      <c r="H668" s="9"/>
      <c r="I668" s="52"/>
      <c r="J668" s="174"/>
      <c r="K668" s="170"/>
      <c r="L668" s="82"/>
      <c r="M668" s="343">
        <f>SUM(M660:M667)</f>
        <v>350</v>
      </c>
      <c r="N668" s="211">
        <f>SUM(N660:N667)</f>
        <v>243.635</v>
      </c>
      <c r="O668" s="523">
        <f t="shared" si="22"/>
        <v>0.6960999999999999</v>
      </c>
    </row>
    <row r="669" spans="1:15" ht="1.5" customHeight="1">
      <c r="A669" s="87"/>
      <c r="B669" s="87"/>
      <c r="C669" s="87"/>
      <c r="D669" s="241"/>
      <c r="E669" s="241"/>
      <c r="F669" s="70"/>
      <c r="G669" s="5"/>
      <c r="H669" s="9"/>
      <c r="I669" s="52"/>
      <c r="J669" s="152"/>
      <c r="K669" s="176"/>
      <c r="L669" s="175"/>
      <c r="M669" s="338"/>
      <c r="N669" s="180"/>
      <c r="O669" s="519"/>
    </row>
    <row r="670" spans="1:15" ht="12.75">
      <c r="A670" s="87">
        <v>441</v>
      </c>
      <c r="B670" s="30">
        <v>1332</v>
      </c>
      <c r="C670" s="30"/>
      <c r="D670" s="171"/>
      <c r="E670" s="171"/>
      <c r="F670" s="70" t="s">
        <v>29</v>
      </c>
      <c r="G670" s="35"/>
      <c r="H670" s="12"/>
      <c r="I670" s="12"/>
      <c r="J670" s="352">
        <v>5</v>
      </c>
      <c r="K670" s="199">
        <v>9.5</v>
      </c>
      <c r="L670" s="530">
        <f>K670/J670</f>
        <v>1.9</v>
      </c>
      <c r="M670" s="185"/>
      <c r="N670" s="168"/>
      <c r="O670" s="326"/>
    </row>
    <row r="671" spans="1:15" ht="12.75">
      <c r="A671" s="87">
        <v>442</v>
      </c>
      <c r="B671" s="30">
        <v>2210</v>
      </c>
      <c r="C671" s="30">
        <v>3769</v>
      </c>
      <c r="D671" s="171"/>
      <c r="E671" s="171"/>
      <c r="F671" s="70" t="s">
        <v>30</v>
      </c>
      <c r="G671" s="35"/>
      <c r="H671" s="12"/>
      <c r="I671" s="10"/>
      <c r="J671" s="328">
        <v>200</v>
      </c>
      <c r="K671" s="199">
        <v>217.583</v>
      </c>
      <c r="L671" s="519">
        <f aca="true" t="shared" si="23" ref="L671:L682">K671/J671</f>
        <v>1.087915</v>
      </c>
      <c r="M671" s="185"/>
      <c r="N671" s="168"/>
      <c r="O671" s="326"/>
    </row>
    <row r="672" spans="1:15" ht="12.75">
      <c r="A672" s="87">
        <v>442</v>
      </c>
      <c r="B672" s="30">
        <v>2324</v>
      </c>
      <c r="C672" s="30">
        <v>3769</v>
      </c>
      <c r="D672" s="171"/>
      <c r="E672" s="171"/>
      <c r="F672" s="70" t="s">
        <v>221</v>
      </c>
      <c r="G672" s="4"/>
      <c r="H672" s="28"/>
      <c r="I672" s="10"/>
      <c r="J672" s="328">
        <v>20</v>
      </c>
      <c r="K672" s="199">
        <v>34</v>
      </c>
      <c r="L672" s="519">
        <f t="shared" si="23"/>
        <v>1.7</v>
      </c>
      <c r="M672" s="185"/>
      <c r="N672" s="168"/>
      <c r="O672" s="326"/>
    </row>
    <row r="673" spans="1:15" ht="12.75">
      <c r="A673" s="87">
        <v>444</v>
      </c>
      <c r="B673" s="30">
        <v>2343</v>
      </c>
      <c r="C673" s="30">
        <v>2219</v>
      </c>
      <c r="D673" s="171"/>
      <c r="E673" s="171"/>
      <c r="F673" s="70" t="s">
        <v>418</v>
      </c>
      <c r="G673" s="4"/>
      <c r="H673" s="28"/>
      <c r="I673" s="10"/>
      <c r="J673" s="328">
        <v>4</v>
      </c>
      <c r="K673" s="199">
        <v>3.428</v>
      </c>
      <c r="L673" s="519">
        <f t="shared" si="23"/>
        <v>0.857</v>
      </c>
      <c r="M673" s="185"/>
      <c r="N673" s="168"/>
      <c r="O673" s="326"/>
    </row>
    <row r="674" spans="1:15" ht="12.75">
      <c r="A674" s="87">
        <v>445</v>
      </c>
      <c r="B674" s="30">
        <v>1361</v>
      </c>
      <c r="C674" s="30"/>
      <c r="D674" s="171"/>
      <c r="E674" s="171"/>
      <c r="F674" s="150" t="s">
        <v>984</v>
      </c>
      <c r="G674" s="11"/>
      <c r="H674" s="12"/>
      <c r="I674" s="11"/>
      <c r="J674" s="328">
        <v>360</v>
      </c>
      <c r="K674" s="178">
        <v>367.98</v>
      </c>
      <c r="L674" s="519">
        <f t="shared" si="23"/>
        <v>1.0221666666666667</v>
      </c>
      <c r="M674" s="185"/>
      <c r="N674" s="168"/>
      <c r="O674" s="326"/>
    </row>
    <row r="675" spans="1:19" ht="12.75">
      <c r="A675" s="87">
        <v>446</v>
      </c>
      <c r="B675" s="30">
        <v>1361</v>
      </c>
      <c r="C675" s="30"/>
      <c r="D675" s="171"/>
      <c r="E675" s="171"/>
      <c r="F675" s="70" t="s">
        <v>921</v>
      </c>
      <c r="G675" s="35"/>
      <c r="H675" s="12"/>
      <c r="J675" s="328">
        <v>220</v>
      </c>
      <c r="K675" s="178">
        <v>219</v>
      </c>
      <c r="L675" s="519">
        <f t="shared" si="23"/>
        <v>0.9954545454545455</v>
      </c>
      <c r="M675" s="509"/>
      <c r="N675" s="168"/>
      <c r="O675" s="326"/>
      <c r="R675" s="342"/>
      <c r="S675" s="4"/>
    </row>
    <row r="676" spans="1:19" ht="12.75">
      <c r="A676" s="87">
        <v>447</v>
      </c>
      <c r="B676" s="30">
        <v>1334</v>
      </c>
      <c r="C676" s="30"/>
      <c r="D676" s="171"/>
      <c r="E676" s="171"/>
      <c r="F676" s="70" t="s">
        <v>1079</v>
      </c>
      <c r="G676" s="35"/>
      <c r="H676" s="12"/>
      <c r="J676" s="328">
        <v>5</v>
      </c>
      <c r="K676" s="178">
        <v>4.78</v>
      </c>
      <c r="L676" s="519">
        <f t="shared" si="23"/>
        <v>0.9560000000000001</v>
      </c>
      <c r="M676" s="185"/>
      <c r="N676" s="168"/>
      <c r="O676" s="326"/>
      <c r="R676" s="341"/>
      <c r="S676" s="4"/>
    </row>
    <row r="677" spans="1:19" ht="12.75">
      <c r="A677" s="87">
        <v>448</v>
      </c>
      <c r="B677" s="30">
        <v>2111</v>
      </c>
      <c r="C677" s="30">
        <v>1014</v>
      </c>
      <c r="D677" s="171"/>
      <c r="E677" s="171"/>
      <c r="F677" s="150" t="s">
        <v>187</v>
      </c>
      <c r="G677" s="35"/>
      <c r="H677" s="12"/>
      <c r="J677" s="328">
        <v>350</v>
      </c>
      <c r="K677" s="178">
        <v>288.17</v>
      </c>
      <c r="L677" s="519">
        <f t="shared" si="23"/>
        <v>0.8233428571428572</v>
      </c>
      <c r="M677" s="185"/>
      <c r="N677" s="168"/>
      <c r="O677" s="326"/>
      <c r="R677" s="334"/>
      <c r="S677" s="4"/>
    </row>
    <row r="678" spans="1:19" ht="14.25" customHeight="1">
      <c r="A678" s="87">
        <v>449</v>
      </c>
      <c r="B678" s="30">
        <v>2310</v>
      </c>
      <c r="C678" s="30">
        <v>3729</v>
      </c>
      <c r="D678" s="171"/>
      <c r="E678" s="171"/>
      <c r="F678" s="70" t="s">
        <v>655</v>
      </c>
      <c r="G678" s="35"/>
      <c r="H678" s="12"/>
      <c r="J678" s="328">
        <v>140</v>
      </c>
      <c r="K678" s="178">
        <v>138.55</v>
      </c>
      <c r="L678" s="519">
        <f t="shared" si="23"/>
        <v>0.9896428571428573</v>
      </c>
      <c r="M678" s="185"/>
      <c r="N678" s="168"/>
      <c r="O678" s="326"/>
      <c r="R678" s="334"/>
      <c r="S678" s="4"/>
    </row>
    <row r="679" spans="1:19" ht="12.75">
      <c r="A679" s="87">
        <v>452</v>
      </c>
      <c r="B679" s="30">
        <v>2321</v>
      </c>
      <c r="C679" s="30">
        <v>1014</v>
      </c>
      <c r="D679" s="171"/>
      <c r="E679" s="171"/>
      <c r="F679" s="70" t="s">
        <v>61</v>
      </c>
      <c r="G679" s="11"/>
      <c r="H679" s="12"/>
      <c r="I679" s="11"/>
      <c r="J679" s="328">
        <v>40</v>
      </c>
      <c r="K679" s="178">
        <v>61.04</v>
      </c>
      <c r="L679" s="519">
        <f t="shared" si="23"/>
        <v>1.526</v>
      </c>
      <c r="M679" s="185"/>
      <c r="N679" s="168"/>
      <c r="O679" s="326"/>
      <c r="R679" s="334"/>
      <c r="S679" s="4"/>
    </row>
    <row r="680" spans="1:19" ht="12.75">
      <c r="A680" s="135">
        <v>453</v>
      </c>
      <c r="B680" s="32">
        <v>2131</v>
      </c>
      <c r="C680" s="128">
        <v>1032</v>
      </c>
      <c r="D680" s="306"/>
      <c r="E680" s="306"/>
      <c r="F680" s="80" t="s">
        <v>218</v>
      </c>
      <c r="G680" s="4"/>
      <c r="H680" s="9"/>
      <c r="I680" s="4"/>
      <c r="J680" s="329">
        <v>20</v>
      </c>
      <c r="K680" s="198">
        <v>24.88</v>
      </c>
      <c r="L680" s="519">
        <f t="shared" si="23"/>
        <v>1.244</v>
      </c>
      <c r="M680" s="185"/>
      <c r="N680" s="168"/>
      <c r="O680" s="326"/>
      <c r="R680" s="341"/>
      <c r="S680" s="4"/>
    </row>
    <row r="681" spans="1:19" ht="3" customHeight="1">
      <c r="A681" s="135"/>
      <c r="B681" s="32"/>
      <c r="C681" s="128"/>
      <c r="D681" s="306"/>
      <c r="E681" s="306"/>
      <c r="F681" s="80"/>
      <c r="G681" s="4"/>
      <c r="H681" s="9"/>
      <c r="I681" s="4"/>
      <c r="J681" s="329"/>
      <c r="K681" s="198"/>
      <c r="L681" s="519"/>
      <c r="M681" s="185"/>
      <c r="N681" s="168"/>
      <c r="O681" s="326"/>
      <c r="R681" s="341"/>
      <c r="S681" s="4"/>
    </row>
    <row r="682" spans="1:19" ht="12.75">
      <c r="A682" s="87">
        <v>454</v>
      </c>
      <c r="B682" s="30">
        <v>4116</v>
      </c>
      <c r="C682" s="26"/>
      <c r="D682" s="171"/>
      <c r="E682" s="171">
        <v>29008</v>
      </c>
      <c r="F682" s="62" t="s">
        <v>411</v>
      </c>
      <c r="G682" s="11"/>
      <c r="H682" s="12"/>
      <c r="I682" s="11"/>
      <c r="J682" s="327">
        <v>1114</v>
      </c>
      <c r="K682" s="176">
        <v>1114.11</v>
      </c>
      <c r="L682" s="518">
        <f t="shared" si="23"/>
        <v>1.0000987432675044</v>
      </c>
      <c r="M682" s="185"/>
      <c r="N682" s="168"/>
      <c r="O682" s="326"/>
      <c r="R682" s="341"/>
      <c r="S682" s="4"/>
    </row>
    <row r="683" spans="1:19" ht="12.75">
      <c r="A683" s="87">
        <v>454</v>
      </c>
      <c r="B683" s="30">
        <v>5212</v>
      </c>
      <c r="C683" s="26">
        <v>1036</v>
      </c>
      <c r="D683" s="171"/>
      <c r="E683" s="171">
        <v>29008</v>
      </c>
      <c r="F683" s="62" t="s">
        <v>412</v>
      </c>
      <c r="G683" s="4"/>
      <c r="H683" s="9"/>
      <c r="I683" s="4"/>
      <c r="J683" s="341"/>
      <c r="K683" s="195"/>
      <c r="L683" s="341"/>
      <c r="M683" s="175">
        <v>169</v>
      </c>
      <c r="N683" s="176">
        <v>169.33</v>
      </c>
      <c r="O683" s="518">
        <f>N683/M683</f>
        <v>1.0019526627218935</v>
      </c>
      <c r="R683" s="341"/>
      <c r="S683" s="4"/>
    </row>
    <row r="684" spans="1:19" ht="12.75">
      <c r="A684" s="87">
        <v>454</v>
      </c>
      <c r="B684" s="30">
        <v>5213</v>
      </c>
      <c r="C684" s="26">
        <v>1036</v>
      </c>
      <c r="D684" s="171"/>
      <c r="E684" s="171">
        <v>29008</v>
      </c>
      <c r="F684" s="229" t="s">
        <v>413</v>
      </c>
      <c r="G684" s="4"/>
      <c r="H684" s="9"/>
      <c r="I684" s="4"/>
      <c r="J684" s="341"/>
      <c r="K684" s="195"/>
      <c r="L684" s="341"/>
      <c r="M684" s="294">
        <v>945</v>
      </c>
      <c r="N684" s="205">
        <v>944.78</v>
      </c>
      <c r="O684" s="518">
        <f>N684/M684</f>
        <v>0.9997671957671957</v>
      </c>
      <c r="R684" s="341"/>
      <c r="S684" s="4"/>
    </row>
    <row r="685" spans="1:19" ht="12.75">
      <c r="A685" s="135">
        <v>454</v>
      </c>
      <c r="B685" s="32"/>
      <c r="C685" s="128"/>
      <c r="D685" s="306"/>
      <c r="E685" s="306"/>
      <c r="F685" s="80" t="s">
        <v>414</v>
      </c>
      <c r="G685" s="4"/>
      <c r="H685" s="9"/>
      <c r="I685" s="4"/>
      <c r="J685" s="329">
        <f>SUM(J682:J684)</f>
        <v>1114</v>
      </c>
      <c r="K685" s="198">
        <f>SUM(K682:K684)</f>
        <v>1114.11</v>
      </c>
      <c r="L685" s="523">
        <f>K685/J685</f>
        <v>1.0000987432675044</v>
      </c>
      <c r="M685" s="177">
        <f>SUM(M683:M684)</f>
        <v>1114</v>
      </c>
      <c r="N685" s="178">
        <f>SUM(N683:N684)</f>
        <v>1114.11</v>
      </c>
      <c r="O685" s="519">
        <f>N685/M685</f>
        <v>1.0000987432675044</v>
      </c>
      <c r="R685" s="341"/>
      <c r="S685" s="4"/>
    </row>
    <row r="686" spans="1:19" ht="3.75" customHeight="1">
      <c r="A686" s="87"/>
      <c r="B686" s="30"/>
      <c r="C686" s="26"/>
      <c r="D686" s="171"/>
      <c r="E686" s="171"/>
      <c r="F686" s="70"/>
      <c r="G686" s="11"/>
      <c r="H686" s="12"/>
      <c r="I686" s="11"/>
      <c r="J686" s="328"/>
      <c r="K686" s="178"/>
      <c r="L686" s="523"/>
      <c r="M686" s="177"/>
      <c r="N686" s="178"/>
      <c r="O686" s="519"/>
      <c r="R686" s="341"/>
      <c r="S686" s="4"/>
    </row>
    <row r="687" spans="1:19" ht="12.75">
      <c r="A687" s="87">
        <v>455</v>
      </c>
      <c r="B687" s="30">
        <v>4116</v>
      </c>
      <c r="C687" s="26"/>
      <c r="D687" s="171"/>
      <c r="E687" s="171">
        <v>29004</v>
      </c>
      <c r="F687" s="150" t="s">
        <v>727</v>
      </c>
      <c r="G687" s="11"/>
      <c r="H687" s="12"/>
      <c r="I687" s="11"/>
      <c r="J687" s="328">
        <v>231</v>
      </c>
      <c r="K687" s="178">
        <v>230.95</v>
      </c>
      <c r="L687" s="519">
        <f>K687/J687</f>
        <v>0.9997835497835498</v>
      </c>
      <c r="M687" s="221"/>
      <c r="N687" s="195"/>
      <c r="O687" s="660"/>
      <c r="R687" s="341"/>
      <c r="S687" s="4"/>
    </row>
    <row r="688" spans="1:19" ht="13.5" thickBot="1">
      <c r="A688" s="87">
        <v>455</v>
      </c>
      <c r="B688" s="30">
        <v>5213</v>
      </c>
      <c r="C688" s="26">
        <v>1036</v>
      </c>
      <c r="D688" s="171"/>
      <c r="E688" s="171">
        <v>29004</v>
      </c>
      <c r="F688" s="203" t="s">
        <v>719</v>
      </c>
      <c r="G688" s="4"/>
      <c r="H688" s="9"/>
      <c r="I688" s="4"/>
      <c r="J688" s="341"/>
      <c r="K688" s="195"/>
      <c r="L688" s="660"/>
      <c r="M688" s="397">
        <v>231</v>
      </c>
      <c r="N688" s="198">
        <v>230.95</v>
      </c>
      <c r="O688" s="523">
        <f>N688/M688</f>
        <v>0.9997835497835498</v>
      </c>
      <c r="R688" s="341"/>
      <c r="S688" s="4"/>
    </row>
    <row r="689" spans="1:19" ht="13.5" thickBot="1">
      <c r="A689" s="6"/>
      <c r="B689" s="6"/>
      <c r="C689" s="6"/>
      <c r="D689" s="754"/>
      <c r="E689" s="754"/>
      <c r="F689" s="24" t="s">
        <v>321</v>
      </c>
      <c r="G689" s="106"/>
      <c r="H689" s="94"/>
      <c r="I689" s="144"/>
      <c r="J689" s="192">
        <f>SUM(J680+J679+J677+J676+J675+J674+J672+J671+J670+J685+J673+J678+J687)</f>
        <v>2709</v>
      </c>
      <c r="K689" s="213">
        <f>SUM(K680+K679+K677+K676+K675+K674+K672+K671+K670+K685+K673+K678+K687)</f>
        <v>2713.9709999999995</v>
      </c>
      <c r="L689" s="538">
        <f>K689/J689</f>
        <v>1.0018349944629013</v>
      </c>
      <c r="M689" s="212">
        <f>SUM(M668+M658+M646+M641+M635+M633+M631+M626+M623+M685+M688)</f>
        <v>19904</v>
      </c>
      <c r="N689" s="213">
        <f>SUM(N668+N658+N646+N641+N635+N633+N631+N626+N623+N685+N688)</f>
        <v>18664.064000000002</v>
      </c>
      <c r="O689" s="524">
        <f>N689/M689</f>
        <v>0.9377041800643088</v>
      </c>
      <c r="R689" s="4"/>
      <c r="S689" s="4"/>
    </row>
    <row r="690" spans="1:15" ht="3.75" customHeight="1" thickBot="1">
      <c r="A690" s="33"/>
      <c r="B690" s="33"/>
      <c r="C690" s="33"/>
      <c r="D690" s="369"/>
      <c r="E690" s="369"/>
      <c r="F690" s="57"/>
      <c r="G690" s="4"/>
      <c r="H690" s="6"/>
      <c r="J690" s="81"/>
      <c r="K690" s="168"/>
      <c r="L690" s="185"/>
      <c r="M690" s="81"/>
      <c r="N690" s="168"/>
      <c r="O690" s="326"/>
    </row>
    <row r="691" spans="1:15" ht="13.5" thickBot="1">
      <c r="A691" s="7">
        <v>9</v>
      </c>
      <c r="B691" s="59"/>
      <c r="C691" s="59"/>
      <c r="D691" s="762"/>
      <c r="E691" s="762"/>
      <c r="F691" s="264" t="s">
        <v>309</v>
      </c>
      <c r="G691" s="16"/>
      <c r="H691" s="58"/>
      <c r="I691" s="137"/>
      <c r="J691" s="202"/>
      <c r="K691" s="168"/>
      <c r="L691" s="185"/>
      <c r="M691" s="81"/>
      <c r="N691" s="168"/>
      <c r="O691" s="326"/>
    </row>
    <row r="692" spans="1:15" ht="12.75">
      <c r="A692" s="125">
        <v>531</v>
      </c>
      <c r="B692" s="126">
        <v>5410</v>
      </c>
      <c r="C692" s="126">
        <v>4183</v>
      </c>
      <c r="D692" s="172"/>
      <c r="E692" s="172">
        <v>13306</v>
      </c>
      <c r="F692" s="104" t="s">
        <v>282</v>
      </c>
      <c r="G692" s="76"/>
      <c r="H692" s="9"/>
      <c r="I692" s="4"/>
      <c r="J692" s="82"/>
      <c r="K692" s="170"/>
      <c r="L692" s="82"/>
      <c r="M692" s="327">
        <v>100</v>
      </c>
      <c r="N692" s="179">
        <v>28.8</v>
      </c>
      <c r="O692" s="518">
        <f>N692/M692</f>
        <v>0.28800000000000003</v>
      </c>
    </row>
    <row r="693" spans="1:15" ht="12.75">
      <c r="A693" s="87">
        <v>534</v>
      </c>
      <c r="B693" s="30">
        <v>5410</v>
      </c>
      <c r="C693" s="30">
        <v>4186</v>
      </c>
      <c r="D693" s="171"/>
      <c r="E693" s="171">
        <v>13306</v>
      </c>
      <c r="F693" s="104" t="s">
        <v>129</v>
      </c>
      <c r="G693" s="32"/>
      <c r="H693" s="9"/>
      <c r="I693" s="4"/>
      <c r="J693" s="82"/>
      <c r="K693" s="170"/>
      <c r="L693" s="82"/>
      <c r="M693" s="327">
        <v>100</v>
      </c>
      <c r="N693" s="179">
        <v>63.66</v>
      </c>
      <c r="O693" s="518">
        <f aca="true" t="shared" si="24" ref="O693:O705">N693/M693</f>
        <v>0.6365999999999999</v>
      </c>
    </row>
    <row r="694" spans="1:15" ht="12.75">
      <c r="A694" s="87">
        <v>536</v>
      </c>
      <c r="B694" s="30">
        <v>5410</v>
      </c>
      <c r="C694" s="30">
        <v>4199</v>
      </c>
      <c r="D694" s="171"/>
      <c r="E694" s="171">
        <v>13306</v>
      </c>
      <c r="F694" s="262" t="s">
        <v>154</v>
      </c>
      <c r="G694" s="76"/>
      <c r="H694" s="9"/>
      <c r="I694" s="4"/>
      <c r="J694" s="82"/>
      <c r="K694" s="170"/>
      <c r="L694" s="82"/>
      <c r="M694" s="327">
        <v>100</v>
      </c>
      <c r="N694" s="179">
        <v>0</v>
      </c>
      <c r="O694" s="518">
        <f t="shared" si="24"/>
        <v>0</v>
      </c>
    </row>
    <row r="695" spans="1:15" ht="12.75">
      <c r="A695" s="87">
        <v>540</v>
      </c>
      <c r="B695" s="30">
        <v>5410</v>
      </c>
      <c r="C695" s="30">
        <v>4182</v>
      </c>
      <c r="D695" s="171"/>
      <c r="E695" s="171">
        <v>13306</v>
      </c>
      <c r="F695" s="104" t="s">
        <v>130</v>
      </c>
      <c r="G695" s="30"/>
      <c r="H695" s="9"/>
      <c r="I695" s="4"/>
      <c r="J695" s="82"/>
      <c r="K695" s="170"/>
      <c r="L695" s="82"/>
      <c r="M695" s="327">
        <v>4460</v>
      </c>
      <c r="N695" s="176">
        <v>3782.18</v>
      </c>
      <c r="O695" s="518">
        <f t="shared" si="24"/>
        <v>0.8480224215246637</v>
      </c>
    </row>
    <row r="696" spans="1:15" ht="12.75">
      <c r="A696" s="87">
        <v>541</v>
      </c>
      <c r="B696" s="30">
        <v>5410</v>
      </c>
      <c r="C696" s="30">
        <v>4185</v>
      </c>
      <c r="D696" s="171"/>
      <c r="E696" s="171">
        <v>13306</v>
      </c>
      <c r="F696" s="104" t="s">
        <v>131</v>
      </c>
      <c r="G696" s="30"/>
      <c r="H696" s="9"/>
      <c r="I696" s="4"/>
      <c r="J696" s="82"/>
      <c r="K696" s="170"/>
      <c r="L696" s="82"/>
      <c r="M696" s="327">
        <v>5700</v>
      </c>
      <c r="N696" s="179">
        <v>5996.057</v>
      </c>
      <c r="O696" s="518">
        <f t="shared" si="24"/>
        <v>1.0519398245614036</v>
      </c>
    </row>
    <row r="697" spans="1:15" ht="12.75">
      <c r="A697" s="87">
        <v>542</v>
      </c>
      <c r="B697" s="30">
        <v>5410</v>
      </c>
      <c r="C697" s="30">
        <v>4183</v>
      </c>
      <c r="D697" s="171"/>
      <c r="E697" s="171">
        <v>13306</v>
      </c>
      <c r="F697" s="104" t="s">
        <v>183</v>
      </c>
      <c r="G697" s="30"/>
      <c r="H697" s="9"/>
      <c r="I697" s="4"/>
      <c r="J697" s="82"/>
      <c r="K697" s="170"/>
      <c r="L697" s="82"/>
      <c r="M697" s="327">
        <v>2000</v>
      </c>
      <c r="N697" s="179">
        <v>285.87</v>
      </c>
      <c r="O697" s="518">
        <f t="shared" si="24"/>
        <v>0.142935</v>
      </c>
    </row>
    <row r="698" spans="1:15" ht="12.75">
      <c r="A698" s="87">
        <v>543</v>
      </c>
      <c r="B698" s="30">
        <v>5410</v>
      </c>
      <c r="C698" s="30">
        <v>4184</v>
      </c>
      <c r="D698" s="171"/>
      <c r="E698" s="171">
        <v>13306</v>
      </c>
      <c r="F698" s="104" t="s">
        <v>195</v>
      </c>
      <c r="G698" s="30"/>
      <c r="H698" s="9"/>
      <c r="I698" s="4"/>
      <c r="J698" s="82"/>
      <c r="K698" s="170"/>
      <c r="L698" s="82"/>
      <c r="M698" s="327">
        <v>2240</v>
      </c>
      <c r="N698" s="179">
        <v>2101.74</v>
      </c>
      <c r="O698" s="518">
        <f t="shared" si="24"/>
        <v>0.9382767857142856</v>
      </c>
    </row>
    <row r="699" spans="1:15" ht="12.75">
      <c r="A699" s="84">
        <v>571</v>
      </c>
      <c r="B699" s="85">
        <v>5410</v>
      </c>
      <c r="C699" s="781">
        <v>4189</v>
      </c>
      <c r="D699" s="756"/>
      <c r="E699" s="756">
        <v>13306</v>
      </c>
      <c r="F699" s="263" t="s">
        <v>155</v>
      </c>
      <c r="G699" s="272"/>
      <c r="H699" s="9"/>
      <c r="I699" s="4"/>
      <c r="J699" s="378"/>
      <c r="K699" s="170"/>
      <c r="L699" s="82"/>
      <c r="M699" s="327">
        <v>20</v>
      </c>
      <c r="N699" s="179">
        <v>0</v>
      </c>
      <c r="O699" s="518">
        <f t="shared" si="24"/>
        <v>0</v>
      </c>
    </row>
    <row r="700" spans="1:15" ht="12.75">
      <c r="A700" s="135">
        <v>572</v>
      </c>
      <c r="B700" s="128">
        <v>5410</v>
      </c>
      <c r="C700" s="128">
        <v>4171</v>
      </c>
      <c r="D700" s="306"/>
      <c r="E700" s="306">
        <v>13306</v>
      </c>
      <c r="F700" s="153" t="s">
        <v>156</v>
      </c>
      <c r="G700" s="32"/>
      <c r="H700" s="9"/>
      <c r="I700" s="4"/>
      <c r="J700" s="378"/>
      <c r="K700" s="170"/>
      <c r="L700" s="82"/>
      <c r="M700" s="327">
        <v>10000</v>
      </c>
      <c r="N700" s="179">
        <v>10544.041</v>
      </c>
      <c r="O700" s="518">
        <f t="shared" si="24"/>
        <v>1.0544041</v>
      </c>
    </row>
    <row r="701" spans="1:15" ht="12.75">
      <c r="A701" s="135">
        <v>573</v>
      </c>
      <c r="B701" s="128">
        <v>5410</v>
      </c>
      <c r="C701" s="128">
        <v>4172</v>
      </c>
      <c r="D701" s="306"/>
      <c r="E701" s="306">
        <v>13306</v>
      </c>
      <c r="F701" s="153" t="s">
        <v>157</v>
      </c>
      <c r="G701" s="32"/>
      <c r="H701" s="9"/>
      <c r="I701" s="4"/>
      <c r="J701" s="378"/>
      <c r="K701" s="170"/>
      <c r="L701" s="82"/>
      <c r="M701" s="327">
        <v>5150</v>
      </c>
      <c r="N701" s="179">
        <v>5947.39</v>
      </c>
      <c r="O701" s="518">
        <f t="shared" si="24"/>
        <v>1.154833009708738</v>
      </c>
    </row>
    <row r="702" spans="1:15" ht="12.75">
      <c r="A702" s="87">
        <v>574</v>
      </c>
      <c r="B702" s="26">
        <v>5410</v>
      </c>
      <c r="C702" s="26">
        <v>4173</v>
      </c>
      <c r="D702" s="171"/>
      <c r="E702" s="171">
        <v>13306</v>
      </c>
      <c r="F702" s="104" t="s">
        <v>158</v>
      </c>
      <c r="G702" s="32"/>
      <c r="H702" s="9"/>
      <c r="I702" s="4"/>
      <c r="J702" s="378"/>
      <c r="K702" s="170"/>
      <c r="L702" s="82"/>
      <c r="M702" s="327">
        <v>1400</v>
      </c>
      <c r="N702" s="179">
        <v>1390.94</v>
      </c>
      <c r="O702" s="518">
        <f t="shared" si="24"/>
        <v>0.9935285714285714</v>
      </c>
    </row>
    <row r="703" spans="1:15" ht="12.75">
      <c r="A703" s="87">
        <v>575</v>
      </c>
      <c r="B703" s="26">
        <v>5410</v>
      </c>
      <c r="C703" s="26">
        <v>4177</v>
      </c>
      <c r="D703" s="171"/>
      <c r="E703" s="171">
        <v>13306</v>
      </c>
      <c r="F703" s="262" t="s">
        <v>159</v>
      </c>
      <c r="G703" s="32"/>
      <c r="H703" s="9"/>
      <c r="I703" s="4"/>
      <c r="J703" s="378"/>
      <c r="K703" s="170"/>
      <c r="L703" s="82"/>
      <c r="M703" s="327">
        <v>30</v>
      </c>
      <c r="N703" s="179">
        <v>36.5</v>
      </c>
      <c r="O703" s="518">
        <f t="shared" si="24"/>
        <v>1.2166666666666666</v>
      </c>
    </row>
    <row r="704" spans="1:15" ht="3" customHeight="1">
      <c r="A704" s="87"/>
      <c r="B704" s="26"/>
      <c r="C704" s="26"/>
      <c r="D704" s="171"/>
      <c r="E704" s="171"/>
      <c r="F704" s="104"/>
      <c r="G704" s="32"/>
      <c r="H704" s="9"/>
      <c r="I704" s="4"/>
      <c r="J704" s="378"/>
      <c r="K704" s="170"/>
      <c r="L704" s="82"/>
      <c r="M704" s="327"/>
      <c r="N704" s="180"/>
      <c r="O704" s="518"/>
    </row>
    <row r="705" spans="1:15" ht="13.5" thickBot="1">
      <c r="A705" s="87">
        <v>576</v>
      </c>
      <c r="B705" s="26">
        <v>5410</v>
      </c>
      <c r="C705" s="26">
        <v>4195</v>
      </c>
      <c r="D705" s="171"/>
      <c r="E705" s="171">
        <v>13235</v>
      </c>
      <c r="F705" s="372" t="s">
        <v>280</v>
      </c>
      <c r="G705" s="32"/>
      <c r="H705" s="9"/>
      <c r="I705" s="4"/>
      <c r="J705" s="378"/>
      <c r="K705" s="170"/>
      <c r="L705" s="82"/>
      <c r="M705" s="340">
        <v>77447</v>
      </c>
      <c r="N705" s="222">
        <v>76849</v>
      </c>
      <c r="O705" s="518">
        <f t="shared" si="24"/>
        <v>0.9922785905199685</v>
      </c>
    </row>
    <row r="706" spans="1:15" ht="13.5" thickBot="1">
      <c r="A706" s="6"/>
      <c r="B706" s="5"/>
      <c r="C706" s="5"/>
      <c r="D706" s="369"/>
      <c r="E706" s="369"/>
      <c r="F706" s="242" t="s">
        <v>132</v>
      </c>
      <c r="G706" s="307"/>
      <c r="H706" s="308"/>
      <c r="I706" s="253"/>
      <c r="J706" s="297">
        <f>SUM(J695:J705)</f>
        <v>0</v>
      </c>
      <c r="K706" s="243">
        <f>SUM(K695:K705)</f>
        <v>0</v>
      </c>
      <c r="L706" s="354">
        <v>0</v>
      </c>
      <c r="M706" s="347">
        <f>SUM(M692:M705)</f>
        <v>108747</v>
      </c>
      <c r="N706" s="800">
        <f>SUM(N692:N705)</f>
        <v>107026.178</v>
      </c>
      <c r="O706" s="542">
        <f>N706/M706</f>
        <v>0.9841759128987466</v>
      </c>
    </row>
    <row r="707" spans="1:15" ht="3" customHeight="1">
      <c r="A707" s="6"/>
      <c r="B707" s="5"/>
      <c r="C707" s="5"/>
      <c r="D707" s="369"/>
      <c r="E707" s="369"/>
      <c r="F707" s="17"/>
      <c r="G707" s="5"/>
      <c r="H707" s="9"/>
      <c r="I707" s="4"/>
      <c r="J707" s="82"/>
      <c r="K707" s="170"/>
      <c r="L707" s="82"/>
      <c r="M707" s="206"/>
      <c r="N707" s="197"/>
      <c r="O707" s="346"/>
    </row>
    <row r="708" spans="1:15" ht="12.75">
      <c r="A708" s="87">
        <v>600</v>
      </c>
      <c r="B708" s="26">
        <v>4116</v>
      </c>
      <c r="C708" s="30"/>
      <c r="D708" s="171"/>
      <c r="E708" s="171">
        <v>13306</v>
      </c>
      <c r="F708" s="67" t="s">
        <v>281</v>
      </c>
      <c r="G708" s="11"/>
      <c r="H708" s="12"/>
      <c r="I708" s="87"/>
      <c r="J708" s="355">
        <v>31300</v>
      </c>
      <c r="K708" s="463">
        <v>31300</v>
      </c>
      <c r="L708" s="525">
        <f>K708/J708</f>
        <v>1</v>
      </c>
      <c r="M708" s="185"/>
      <c r="N708" s="168"/>
      <c r="O708" s="346"/>
    </row>
    <row r="709" spans="1:15" ht="12.75">
      <c r="A709" s="87">
        <v>601</v>
      </c>
      <c r="B709" s="30">
        <v>4116</v>
      </c>
      <c r="C709" s="30"/>
      <c r="D709" s="171"/>
      <c r="E709" s="171">
        <v>13235</v>
      </c>
      <c r="F709" s="104" t="s">
        <v>306</v>
      </c>
      <c r="G709" s="11"/>
      <c r="H709" s="12"/>
      <c r="I709" s="11"/>
      <c r="J709" s="355">
        <v>77447</v>
      </c>
      <c r="K709" s="176">
        <v>77447</v>
      </c>
      <c r="L709" s="525">
        <f>K709/J709</f>
        <v>1</v>
      </c>
      <c r="M709" s="185"/>
      <c r="N709" s="168"/>
      <c r="O709" s="346"/>
    </row>
    <row r="710" spans="1:15" ht="12.75">
      <c r="A710" s="87">
        <v>603</v>
      </c>
      <c r="B710" s="30">
        <v>4111</v>
      </c>
      <c r="C710" s="30"/>
      <c r="D710" s="171"/>
      <c r="E710" s="171">
        <v>98116</v>
      </c>
      <c r="F710" s="153" t="s">
        <v>402</v>
      </c>
      <c r="G710" s="18"/>
      <c r="H710" s="13"/>
      <c r="I710" s="18"/>
      <c r="J710" s="355">
        <v>760</v>
      </c>
      <c r="K710" s="205">
        <v>759.637</v>
      </c>
      <c r="L710" s="525">
        <f>K710/J710</f>
        <v>0.9995223684210526</v>
      </c>
      <c r="M710" s="185"/>
      <c r="N710" s="168"/>
      <c r="O710" s="346"/>
    </row>
    <row r="711" spans="1:15" ht="13.5" thickBot="1">
      <c r="A711" s="87"/>
      <c r="B711" s="30"/>
      <c r="C711" s="30"/>
      <c r="D711" s="171"/>
      <c r="E711" s="171"/>
      <c r="F711" s="103" t="s">
        <v>279</v>
      </c>
      <c r="G711" s="18"/>
      <c r="H711" s="13"/>
      <c r="I711" s="18"/>
      <c r="J711" s="356">
        <f>SUM(J708:J710)</f>
        <v>109507</v>
      </c>
      <c r="K711" s="794">
        <f>SUM(K708:K710)</f>
        <v>109506.637</v>
      </c>
      <c r="L711" s="543">
        <f>K711/J711</f>
        <v>0.9999966851434156</v>
      </c>
      <c r="M711" s="185"/>
      <c r="N711" s="168"/>
      <c r="O711" s="346"/>
    </row>
    <row r="712" spans="1:15" ht="13.5" thickBot="1">
      <c r="A712" s="6"/>
      <c r="B712" s="5"/>
      <c r="C712" s="5"/>
      <c r="D712" s="369"/>
      <c r="E712" s="369"/>
      <c r="F712" s="39" t="s">
        <v>336</v>
      </c>
      <c r="G712" s="42"/>
      <c r="H712" s="426"/>
      <c r="I712" s="53">
        <f>SUM(I709)</f>
        <v>0</v>
      </c>
      <c r="J712" s="544">
        <f>SUM(J711)</f>
        <v>109507</v>
      </c>
      <c r="K712" s="795">
        <f>SUM(K711+K706)</f>
        <v>109506.637</v>
      </c>
      <c r="L712" s="545">
        <f>K712/J712</f>
        <v>0.9999966851434156</v>
      </c>
      <c r="M712" s="200">
        <f>M706</f>
        <v>108747</v>
      </c>
      <c r="N712" s="795">
        <f>SUM(N706)</f>
        <v>107026.178</v>
      </c>
      <c r="O712" s="522">
        <f>N712/M712</f>
        <v>0.9841759128987466</v>
      </c>
    </row>
    <row r="713" spans="1:15" ht="3" customHeight="1">
      <c r="A713" s="6"/>
      <c r="B713" s="5"/>
      <c r="C713" s="43"/>
      <c r="D713" s="368"/>
      <c r="E713" s="368"/>
      <c r="F713" s="17"/>
      <c r="G713" s="2"/>
      <c r="H713" s="230"/>
      <c r="I713" s="15"/>
      <c r="J713" s="334"/>
      <c r="K713" s="197"/>
      <c r="L713" s="334"/>
      <c r="M713" s="206"/>
      <c r="N713" s="197"/>
      <c r="O713" s="342"/>
    </row>
    <row r="714" spans="1:15" ht="12.75">
      <c r="A714" s="101">
        <v>494</v>
      </c>
      <c r="B714" s="101">
        <v>5901</v>
      </c>
      <c r="C714" s="101">
        <v>4349</v>
      </c>
      <c r="D714" s="172"/>
      <c r="E714" s="172"/>
      <c r="F714" s="104" t="s">
        <v>599</v>
      </c>
      <c r="G714" s="2"/>
      <c r="H714" s="230"/>
      <c r="I714" s="15"/>
      <c r="J714" s="334"/>
      <c r="K714" s="197"/>
      <c r="L714" s="334"/>
      <c r="M714" s="337">
        <v>112</v>
      </c>
      <c r="N714" s="179">
        <v>0</v>
      </c>
      <c r="O714" s="539">
        <f aca="true" t="shared" si="25" ref="O714:O719">N714/M714</f>
        <v>0</v>
      </c>
    </row>
    <row r="715" spans="1:15" ht="12.75">
      <c r="A715" s="101">
        <v>494</v>
      </c>
      <c r="B715" s="101">
        <v>5139</v>
      </c>
      <c r="C715" s="101">
        <v>4349</v>
      </c>
      <c r="D715" s="172"/>
      <c r="E715" s="172"/>
      <c r="F715" s="104" t="s">
        <v>858</v>
      </c>
      <c r="G715" s="2"/>
      <c r="H715" s="230"/>
      <c r="I715" s="15"/>
      <c r="J715" s="334"/>
      <c r="K715" s="197"/>
      <c r="L715" s="334"/>
      <c r="M715" s="337">
        <v>24</v>
      </c>
      <c r="N715" s="179">
        <v>23.93</v>
      </c>
      <c r="O715" s="539">
        <f t="shared" si="25"/>
        <v>0.9970833333333333</v>
      </c>
    </row>
    <row r="716" spans="1:15" ht="12.75">
      <c r="A716" s="101">
        <v>494</v>
      </c>
      <c r="B716" s="101">
        <v>5161</v>
      </c>
      <c r="C716" s="101">
        <v>4349</v>
      </c>
      <c r="D716" s="172"/>
      <c r="E716" s="172"/>
      <c r="F716" s="104" t="s">
        <v>859</v>
      </c>
      <c r="G716" s="2"/>
      <c r="H716" s="230"/>
      <c r="I716" s="15"/>
      <c r="J716" s="334"/>
      <c r="K716" s="197"/>
      <c r="L716" s="334"/>
      <c r="M716" s="337">
        <v>1</v>
      </c>
      <c r="N716" s="179">
        <v>0</v>
      </c>
      <c r="O716" s="539">
        <f t="shared" si="25"/>
        <v>0</v>
      </c>
    </row>
    <row r="717" spans="1:15" ht="12" customHeight="1">
      <c r="A717" s="101">
        <v>494</v>
      </c>
      <c r="B717" s="126">
        <v>5222</v>
      </c>
      <c r="C717" s="126">
        <v>4349</v>
      </c>
      <c r="D717" s="172"/>
      <c r="E717" s="172"/>
      <c r="F717" s="262" t="s">
        <v>635</v>
      </c>
      <c r="G717" s="371"/>
      <c r="H717" s="455"/>
      <c r="I717" s="695"/>
      <c r="J717" s="696"/>
      <c r="K717" s="197"/>
      <c r="L717" s="334"/>
      <c r="M717" s="403">
        <v>91</v>
      </c>
      <c r="N717" s="179">
        <v>90.55</v>
      </c>
      <c r="O717" s="539">
        <f t="shared" si="25"/>
        <v>0.9950549450549451</v>
      </c>
    </row>
    <row r="718" spans="1:16" ht="12" customHeight="1">
      <c r="A718" s="731">
        <v>494</v>
      </c>
      <c r="B718" s="126">
        <v>5221</v>
      </c>
      <c r="C718" s="126">
        <v>4349</v>
      </c>
      <c r="D718" s="172"/>
      <c r="E718" s="172"/>
      <c r="F718" s="275" t="s">
        <v>765</v>
      </c>
      <c r="G718" s="371"/>
      <c r="H718" s="455"/>
      <c r="I718" s="695"/>
      <c r="J718" s="696"/>
      <c r="K718" s="197"/>
      <c r="L718" s="334"/>
      <c r="M718" s="403">
        <v>72</v>
      </c>
      <c r="N718" s="179">
        <v>72</v>
      </c>
      <c r="O718" s="539">
        <f t="shared" si="25"/>
        <v>1</v>
      </c>
      <c r="P718" s="368"/>
    </row>
    <row r="719" spans="1:16" ht="12" customHeight="1">
      <c r="A719" s="711">
        <v>494</v>
      </c>
      <c r="B719" s="126"/>
      <c r="C719" s="126"/>
      <c r="D719" s="172"/>
      <c r="E719" s="172"/>
      <c r="F719" s="65" t="s">
        <v>600</v>
      </c>
      <c r="G719" s="371"/>
      <c r="H719" s="455"/>
      <c r="I719" s="695"/>
      <c r="J719" s="696"/>
      <c r="K719" s="197"/>
      <c r="L719" s="334"/>
      <c r="M719" s="186">
        <f>SUM(M714:M718)</f>
        <v>300</v>
      </c>
      <c r="N719" s="180">
        <f>SUM(N714:N718)</f>
        <v>186.48</v>
      </c>
      <c r="O719" s="532">
        <f t="shared" si="25"/>
        <v>0.6215999999999999</v>
      </c>
      <c r="P719" s="368"/>
    </row>
    <row r="720" spans="1:16" ht="2.25" customHeight="1">
      <c r="A720" s="711"/>
      <c r="B720" s="126"/>
      <c r="C720" s="126"/>
      <c r="D720" s="172"/>
      <c r="E720" s="172"/>
      <c r="F720" s="154"/>
      <c r="G720" s="371"/>
      <c r="H720" s="455"/>
      <c r="I720" s="695"/>
      <c r="J720" s="712"/>
      <c r="K720" s="180"/>
      <c r="L720" s="713"/>
      <c r="M720" s="186"/>
      <c r="N720" s="180"/>
      <c r="O720" s="532"/>
      <c r="P720" s="368"/>
    </row>
    <row r="721" spans="1:16" ht="12.75">
      <c r="A721" s="27">
        <v>497</v>
      </c>
      <c r="B721" s="26">
        <v>2132</v>
      </c>
      <c r="C721" s="26">
        <v>4349</v>
      </c>
      <c r="D721" s="171"/>
      <c r="E721" s="171"/>
      <c r="F721" s="67" t="s">
        <v>1033</v>
      </c>
      <c r="G721" s="5"/>
      <c r="H721" s="9"/>
      <c r="I721" s="4"/>
      <c r="J721" s="327">
        <v>70</v>
      </c>
      <c r="K721" s="176">
        <v>51.3</v>
      </c>
      <c r="L721" s="518">
        <f>K721/J721</f>
        <v>0.7328571428571428</v>
      </c>
      <c r="M721" s="336"/>
      <c r="N721" s="197"/>
      <c r="O721" s="342"/>
      <c r="P721" s="368"/>
    </row>
    <row r="722" spans="1:15" ht="12.75">
      <c r="A722" s="27">
        <v>497</v>
      </c>
      <c r="B722" s="26">
        <v>5137</v>
      </c>
      <c r="C722" s="26">
        <v>4349</v>
      </c>
      <c r="D722" s="171"/>
      <c r="E722" s="171"/>
      <c r="F722" s="67" t="s">
        <v>288</v>
      </c>
      <c r="G722" s="5"/>
      <c r="H722" s="9"/>
      <c r="I722" s="4"/>
      <c r="J722" s="336"/>
      <c r="K722" s="170"/>
      <c r="L722" s="336"/>
      <c r="M722" s="337">
        <v>10</v>
      </c>
      <c r="N722" s="176">
        <v>6.35</v>
      </c>
      <c r="O722" s="539">
        <f>N722/M722</f>
        <v>0.635</v>
      </c>
    </row>
    <row r="723" spans="1:15" ht="12.75">
      <c r="A723" s="27">
        <v>497</v>
      </c>
      <c r="B723" s="26">
        <v>5139</v>
      </c>
      <c r="C723" s="26">
        <v>4349</v>
      </c>
      <c r="D723" s="171"/>
      <c r="E723" s="171"/>
      <c r="F723" s="67" t="s">
        <v>1034</v>
      </c>
      <c r="G723" s="5"/>
      <c r="H723" s="9"/>
      <c r="I723" s="4"/>
      <c r="J723" s="82"/>
      <c r="K723" s="170"/>
      <c r="L723" s="82"/>
      <c r="M723" s="337">
        <v>10</v>
      </c>
      <c r="N723" s="176">
        <v>3.414</v>
      </c>
      <c r="O723" s="539">
        <f aca="true" t="shared" si="26" ref="O723:O729">N723/M723</f>
        <v>0.34140000000000004</v>
      </c>
    </row>
    <row r="724" spans="1:15" ht="12.75">
      <c r="A724" s="27">
        <v>497</v>
      </c>
      <c r="B724" s="26">
        <v>5151</v>
      </c>
      <c r="C724" s="26">
        <v>4349</v>
      </c>
      <c r="D724" s="171"/>
      <c r="E724" s="171"/>
      <c r="F724" s="67" t="s">
        <v>118</v>
      </c>
      <c r="G724" s="5"/>
      <c r="H724" s="9"/>
      <c r="I724" s="4"/>
      <c r="J724" s="82"/>
      <c r="K724" s="170"/>
      <c r="L724" s="82"/>
      <c r="M724" s="337">
        <v>10</v>
      </c>
      <c r="N724" s="176">
        <v>8.18</v>
      </c>
      <c r="O724" s="539">
        <f t="shared" si="26"/>
        <v>0.818</v>
      </c>
    </row>
    <row r="725" spans="1:15" ht="12.75">
      <c r="A725" s="27">
        <v>497</v>
      </c>
      <c r="B725" s="26">
        <v>5152</v>
      </c>
      <c r="C725" s="26">
        <v>4349</v>
      </c>
      <c r="D725" s="171"/>
      <c r="E725" s="171"/>
      <c r="F725" s="67" t="s">
        <v>103</v>
      </c>
      <c r="G725" s="5"/>
      <c r="H725" s="9"/>
      <c r="I725" s="4"/>
      <c r="J725" s="82"/>
      <c r="K725" s="170"/>
      <c r="L725" s="82"/>
      <c r="M725" s="337">
        <v>35</v>
      </c>
      <c r="N725" s="176">
        <v>26.53</v>
      </c>
      <c r="O725" s="539">
        <f t="shared" si="26"/>
        <v>0.758</v>
      </c>
    </row>
    <row r="726" spans="1:15" ht="12.75">
      <c r="A726" s="27">
        <v>497</v>
      </c>
      <c r="B726" s="26">
        <v>5154</v>
      </c>
      <c r="C726" s="26">
        <v>4349</v>
      </c>
      <c r="D726" s="171"/>
      <c r="E726" s="171"/>
      <c r="F726" s="67" t="s">
        <v>90</v>
      </c>
      <c r="G726" s="5"/>
      <c r="H726" s="9"/>
      <c r="I726" s="4"/>
      <c r="J726" s="82"/>
      <c r="K726" s="170"/>
      <c r="L726" s="82"/>
      <c r="M726" s="337">
        <v>25</v>
      </c>
      <c r="N726" s="176">
        <v>9.341</v>
      </c>
      <c r="O726" s="539">
        <f t="shared" si="26"/>
        <v>0.37363999999999997</v>
      </c>
    </row>
    <row r="727" spans="1:15" ht="12.75">
      <c r="A727" s="27">
        <v>497</v>
      </c>
      <c r="B727" s="26">
        <v>5169</v>
      </c>
      <c r="C727" s="26">
        <v>4349</v>
      </c>
      <c r="D727" s="171"/>
      <c r="E727" s="171"/>
      <c r="F727" s="67" t="s">
        <v>79</v>
      </c>
      <c r="G727" s="5"/>
      <c r="H727" s="9"/>
      <c r="I727" s="4"/>
      <c r="J727" s="82"/>
      <c r="K727" s="170"/>
      <c r="L727" s="82"/>
      <c r="M727" s="337">
        <v>10</v>
      </c>
      <c r="N727" s="176">
        <v>2</v>
      </c>
      <c r="O727" s="539">
        <f t="shared" si="26"/>
        <v>0.2</v>
      </c>
    </row>
    <row r="728" spans="1:15" ht="12.75">
      <c r="A728" s="27">
        <v>497</v>
      </c>
      <c r="B728" s="26">
        <v>5171</v>
      </c>
      <c r="C728" s="26">
        <v>4349</v>
      </c>
      <c r="D728" s="171"/>
      <c r="E728" s="171"/>
      <c r="F728" s="67" t="s">
        <v>226</v>
      </c>
      <c r="G728" s="5"/>
      <c r="H728" s="9"/>
      <c r="I728" s="4"/>
      <c r="J728" s="82"/>
      <c r="K728" s="170"/>
      <c r="L728" s="82"/>
      <c r="M728" s="337">
        <v>10</v>
      </c>
      <c r="N728" s="176">
        <v>7.5</v>
      </c>
      <c r="O728" s="539">
        <f t="shared" si="26"/>
        <v>0.75</v>
      </c>
    </row>
    <row r="729" spans="1:15" ht="12.75">
      <c r="A729" s="75">
        <v>497</v>
      </c>
      <c r="B729" s="11"/>
      <c r="C729" s="11"/>
      <c r="D729" s="173"/>
      <c r="E729" s="171"/>
      <c r="F729" s="70" t="s">
        <v>1035</v>
      </c>
      <c r="J729" s="328">
        <f>SUM(J721:J728)</f>
        <v>70</v>
      </c>
      <c r="K729" s="178">
        <f>SUM(K721:K728)</f>
        <v>51.3</v>
      </c>
      <c r="L729" s="519">
        <f>K729/J729</f>
        <v>0.7328571428571428</v>
      </c>
      <c r="M729" s="328">
        <f>SUM(M722:M728)</f>
        <v>110</v>
      </c>
      <c r="N729" s="178">
        <f>SUM(N722:N728)</f>
        <v>63.315000000000005</v>
      </c>
      <c r="O729" s="532">
        <f t="shared" si="26"/>
        <v>0.5755909090909092</v>
      </c>
    </row>
    <row r="730" spans="1:15" ht="3" customHeight="1">
      <c r="A730" s="75"/>
      <c r="B730" s="11"/>
      <c r="C730" s="11"/>
      <c r="D730" s="173"/>
      <c r="E730" s="171"/>
      <c r="F730" s="70"/>
      <c r="J730" s="175"/>
      <c r="K730" s="176"/>
      <c r="L730" s="519"/>
      <c r="M730" s="327"/>
      <c r="N730" s="176"/>
      <c r="O730" s="338"/>
    </row>
    <row r="731" spans="1:15" ht="12" customHeight="1">
      <c r="A731" s="75">
        <v>520</v>
      </c>
      <c r="B731" s="11">
        <v>1361</v>
      </c>
      <c r="C731" s="25"/>
      <c r="D731" s="777"/>
      <c r="E731" s="171"/>
      <c r="F731" s="70" t="s">
        <v>397</v>
      </c>
      <c r="J731" s="177">
        <v>3</v>
      </c>
      <c r="K731" s="178">
        <v>5.7</v>
      </c>
      <c r="L731" s="519">
        <f>K731/J731</f>
        <v>1.9000000000000001</v>
      </c>
      <c r="M731" s="336"/>
      <c r="N731" s="170"/>
      <c r="O731" s="342"/>
    </row>
    <row r="732" spans="1:15" ht="12.75" customHeight="1">
      <c r="A732" s="75">
        <v>550</v>
      </c>
      <c r="B732" s="11">
        <v>5194</v>
      </c>
      <c r="C732" s="25">
        <v>4399</v>
      </c>
      <c r="D732" s="777"/>
      <c r="E732" s="171"/>
      <c r="F732" s="70" t="s">
        <v>352</v>
      </c>
      <c r="J732" s="82"/>
      <c r="K732" s="170"/>
      <c r="L732" s="82"/>
      <c r="M732" s="329">
        <v>40</v>
      </c>
      <c r="N732" s="198">
        <v>35.356</v>
      </c>
      <c r="O732" s="540">
        <f>N732/M732</f>
        <v>0.8839</v>
      </c>
    </row>
    <row r="733" spans="1:15" ht="3.75" customHeight="1">
      <c r="A733" s="75"/>
      <c r="B733" s="11"/>
      <c r="C733" s="25"/>
      <c r="D733" s="777"/>
      <c r="E733" s="171"/>
      <c r="F733" s="70"/>
      <c r="J733" s="175"/>
      <c r="K733" s="176"/>
      <c r="L733" s="175"/>
      <c r="M733" s="327"/>
      <c r="N733" s="176"/>
      <c r="O733" s="338"/>
    </row>
    <row r="734" spans="1:15" ht="13.5" customHeight="1">
      <c r="A734" s="75">
        <v>548</v>
      </c>
      <c r="B734" s="30">
        <v>2329</v>
      </c>
      <c r="C734" s="25">
        <v>3569</v>
      </c>
      <c r="D734" s="777"/>
      <c r="E734" s="171"/>
      <c r="F734" s="70" t="s">
        <v>404</v>
      </c>
      <c r="J734" s="400">
        <v>1</v>
      </c>
      <c r="K734" s="199">
        <v>1.23</v>
      </c>
      <c r="L734" s="530">
        <f>K734/J734</f>
        <v>1.23</v>
      </c>
      <c r="M734" s="336"/>
      <c r="N734" s="170"/>
      <c r="O734" s="342"/>
    </row>
    <row r="735" spans="1:15" ht="12.75">
      <c r="A735" s="27">
        <v>583</v>
      </c>
      <c r="B735" s="30">
        <v>5221</v>
      </c>
      <c r="C735" s="27">
        <v>4349</v>
      </c>
      <c r="D735" s="760"/>
      <c r="E735" s="171"/>
      <c r="F735" s="67" t="s">
        <v>851</v>
      </c>
      <c r="G735" s="4"/>
      <c r="I735" s="50"/>
      <c r="J735" s="82"/>
      <c r="K735" s="170"/>
      <c r="L735" s="82"/>
      <c r="M735" s="337">
        <v>56</v>
      </c>
      <c r="N735" s="179">
        <v>55.78</v>
      </c>
      <c r="O735" s="539">
        <f>N735/M735</f>
        <v>0.9960714285714286</v>
      </c>
    </row>
    <row r="736" spans="1:15" ht="12.75">
      <c r="A736" s="27">
        <v>583</v>
      </c>
      <c r="B736" s="30">
        <v>5331</v>
      </c>
      <c r="C736" s="27">
        <v>4349</v>
      </c>
      <c r="D736" s="760"/>
      <c r="E736" s="171"/>
      <c r="F736" s="67" t="s">
        <v>852</v>
      </c>
      <c r="G736" s="4"/>
      <c r="I736" s="50"/>
      <c r="J736" s="82"/>
      <c r="K736" s="170"/>
      <c r="L736" s="82"/>
      <c r="M736" s="337">
        <v>77</v>
      </c>
      <c r="N736" s="179">
        <v>77.4</v>
      </c>
      <c r="O736" s="539">
        <f>N736/M736</f>
        <v>1.0051948051948052</v>
      </c>
    </row>
    <row r="737" spans="1:15" ht="12.75">
      <c r="A737" s="27">
        <v>583</v>
      </c>
      <c r="B737" s="30">
        <v>5222</v>
      </c>
      <c r="C737" s="27">
        <v>4349</v>
      </c>
      <c r="D737" s="760"/>
      <c r="E737" s="171"/>
      <c r="F737" s="67" t="s">
        <v>853</v>
      </c>
      <c r="G737" s="4"/>
      <c r="I737" s="50"/>
      <c r="J737" s="82"/>
      <c r="K737" s="170"/>
      <c r="L737" s="82"/>
      <c r="M737" s="337">
        <v>12</v>
      </c>
      <c r="N737" s="179">
        <v>11.78</v>
      </c>
      <c r="O737" s="539">
        <f>N737/M737</f>
        <v>0.9816666666666666</v>
      </c>
    </row>
    <row r="738" spans="1:15" ht="12.75">
      <c r="A738" s="87">
        <v>583</v>
      </c>
      <c r="B738" s="30"/>
      <c r="C738" s="26"/>
      <c r="D738" s="171"/>
      <c r="E738" s="171"/>
      <c r="F738" s="102" t="s">
        <v>278</v>
      </c>
      <c r="H738" s="10"/>
      <c r="I738" s="52"/>
      <c r="J738" s="82"/>
      <c r="K738" s="170"/>
      <c r="L738" s="82"/>
      <c r="M738" s="329">
        <f>SUM(M735:M737)</f>
        <v>145</v>
      </c>
      <c r="N738" s="211">
        <f>SUM(N735:N737)</f>
        <v>144.96</v>
      </c>
      <c r="O738" s="540">
        <f>N738/M738</f>
        <v>0.9997241379310345</v>
      </c>
    </row>
    <row r="739" spans="1:16" ht="3.75" customHeight="1">
      <c r="A739" s="87"/>
      <c r="B739" s="30"/>
      <c r="C739" s="30"/>
      <c r="D739" s="171"/>
      <c r="E739" s="171"/>
      <c r="F739" s="65"/>
      <c r="G739" s="4"/>
      <c r="H739" s="9"/>
      <c r="I739" s="4"/>
      <c r="J739" s="175"/>
      <c r="K739" s="176"/>
      <c r="L739" s="175"/>
      <c r="M739" s="327"/>
      <c r="N739" s="180"/>
      <c r="O739" s="532"/>
      <c r="P739" s="369"/>
    </row>
    <row r="740" spans="1:16" ht="13.5" customHeight="1">
      <c r="A740" s="26">
        <v>584</v>
      </c>
      <c r="B740" s="30">
        <v>2229</v>
      </c>
      <c r="C740" s="30">
        <v>4349</v>
      </c>
      <c r="D740" s="171"/>
      <c r="E740" s="171"/>
      <c r="F740" s="67" t="s">
        <v>656</v>
      </c>
      <c r="G740" s="4"/>
      <c r="H740" s="9"/>
      <c r="I740" s="4"/>
      <c r="J740" s="662">
        <v>0</v>
      </c>
      <c r="K740" s="218">
        <v>2</v>
      </c>
      <c r="L740" s="662"/>
      <c r="M740" s="336"/>
      <c r="N740" s="197"/>
      <c r="O740" s="680"/>
      <c r="P740" s="369"/>
    </row>
    <row r="741" spans="1:16" ht="12" customHeight="1">
      <c r="A741" s="26">
        <v>584</v>
      </c>
      <c r="B741" s="30">
        <v>5169</v>
      </c>
      <c r="C741" s="30">
        <v>4349</v>
      </c>
      <c r="D741" s="171"/>
      <c r="E741" s="171"/>
      <c r="F741" s="67" t="s">
        <v>524</v>
      </c>
      <c r="G741" s="4"/>
      <c r="H741" s="9"/>
      <c r="I741" s="4"/>
      <c r="J741" s="82"/>
      <c r="K741" s="170"/>
      <c r="L741" s="82"/>
      <c r="M741" s="327">
        <v>171</v>
      </c>
      <c r="N741" s="179">
        <v>169.956</v>
      </c>
      <c r="O741" s="539">
        <f aca="true" t="shared" si="27" ref="O741:O748">N741/M741</f>
        <v>0.9938947368421052</v>
      </c>
      <c r="P741" s="369"/>
    </row>
    <row r="742" spans="1:15" ht="12.75">
      <c r="A742" s="101">
        <v>584</v>
      </c>
      <c r="B742" s="419" t="s">
        <v>1064</v>
      </c>
      <c r="C742" s="126">
        <v>4349</v>
      </c>
      <c r="D742" s="172"/>
      <c r="E742" s="172"/>
      <c r="F742" s="67" t="s">
        <v>1065</v>
      </c>
      <c r="G742" s="1"/>
      <c r="H742" s="131"/>
      <c r="I742" s="50"/>
      <c r="J742" s="82"/>
      <c r="K742" s="170"/>
      <c r="L742" s="505"/>
      <c r="M742" s="327">
        <v>15</v>
      </c>
      <c r="N742" s="179">
        <v>0</v>
      </c>
      <c r="O742" s="539">
        <f t="shared" si="27"/>
        <v>0</v>
      </c>
    </row>
    <row r="743" spans="1:15" ht="12.75">
      <c r="A743" s="101">
        <v>584</v>
      </c>
      <c r="B743" s="419" t="s">
        <v>854</v>
      </c>
      <c r="C743" s="126">
        <v>4349</v>
      </c>
      <c r="D743" s="172"/>
      <c r="E743" s="172"/>
      <c r="F743" s="55" t="s">
        <v>856</v>
      </c>
      <c r="G743" s="1"/>
      <c r="H743" s="131"/>
      <c r="I743" s="50"/>
      <c r="J743" s="82"/>
      <c r="K743" s="170"/>
      <c r="L743" s="505"/>
      <c r="M743" s="340">
        <v>486</v>
      </c>
      <c r="N743" s="222">
        <v>486.2</v>
      </c>
      <c r="O743" s="539">
        <f t="shared" si="27"/>
        <v>1.0004115226337449</v>
      </c>
    </row>
    <row r="744" spans="1:15" ht="12.75">
      <c r="A744" s="101">
        <v>584</v>
      </c>
      <c r="B744" s="419" t="s">
        <v>855</v>
      </c>
      <c r="C744" s="126">
        <v>4349</v>
      </c>
      <c r="D744" s="172"/>
      <c r="E744" s="172"/>
      <c r="F744" s="55" t="s">
        <v>857</v>
      </c>
      <c r="G744" s="1"/>
      <c r="H744" s="131"/>
      <c r="I744" s="50"/>
      <c r="J744" s="82"/>
      <c r="K744" s="170"/>
      <c r="L744" s="505"/>
      <c r="M744" s="340">
        <v>644</v>
      </c>
      <c r="N744" s="222">
        <v>643.39</v>
      </c>
      <c r="O744" s="539">
        <f t="shared" si="27"/>
        <v>0.9990527950310559</v>
      </c>
    </row>
    <row r="745" spans="1:15" ht="12.75">
      <c r="A745" s="101">
        <v>584</v>
      </c>
      <c r="B745" s="419" t="s">
        <v>483</v>
      </c>
      <c r="C745" s="126">
        <v>4349</v>
      </c>
      <c r="D745" s="172"/>
      <c r="E745" s="172"/>
      <c r="F745" s="55" t="s">
        <v>484</v>
      </c>
      <c r="G745" s="1"/>
      <c r="H745" s="131"/>
      <c r="I745" s="50"/>
      <c r="J745" s="82"/>
      <c r="K745" s="170"/>
      <c r="L745" s="505"/>
      <c r="M745" s="340">
        <v>28</v>
      </c>
      <c r="N745" s="222">
        <v>28</v>
      </c>
      <c r="O745" s="539">
        <f t="shared" si="27"/>
        <v>1</v>
      </c>
    </row>
    <row r="746" spans="1:15" ht="13.5" thickBot="1">
      <c r="A746" s="125">
        <v>584</v>
      </c>
      <c r="B746" s="419"/>
      <c r="C746" s="126"/>
      <c r="D746" s="172"/>
      <c r="E746" s="172"/>
      <c r="F746" s="88" t="s">
        <v>223</v>
      </c>
      <c r="G746" s="1"/>
      <c r="H746" s="131"/>
      <c r="I746" s="52"/>
      <c r="J746" s="397">
        <f>SUM(J740:J745)</f>
        <v>0</v>
      </c>
      <c r="K746" s="198">
        <f>SUM(K740:K745)</f>
        <v>2</v>
      </c>
      <c r="L746" s="397"/>
      <c r="M746" s="329">
        <f>SUM(M741:M745)</f>
        <v>1344</v>
      </c>
      <c r="N746" s="211">
        <f>SUM(N741:N745)</f>
        <v>1327.5459999999998</v>
      </c>
      <c r="O746" s="540">
        <f t="shared" si="27"/>
        <v>0.9877574404761903</v>
      </c>
    </row>
    <row r="747" spans="1:15" ht="13.5" thickBot="1">
      <c r="A747" s="5"/>
      <c r="B747" s="5"/>
      <c r="C747" s="5"/>
      <c r="D747" s="369"/>
      <c r="E747" s="369"/>
      <c r="F747" s="39" t="s">
        <v>1104</v>
      </c>
      <c r="G747" s="464"/>
      <c r="H747" s="38"/>
      <c r="I747" s="53">
        <f>SUM(I735:I746)</f>
        <v>0</v>
      </c>
      <c r="J747" s="209">
        <f>SUM(J729+J731+J734+J746)</f>
        <v>74</v>
      </c>
      <c r="K747" s="201">
        <f>SUM(K729+K731+K734+K746)</f>
        <v>60.23</v>
      </c>
      <c r="L747" s="546">
        <f>K747/J747</f>
        <v>0.8139189189189189</v>
      </c>
      <c r="M747" s="349">
        <f>SUM(M746+M738+M729+M732+M719)</f>
        <v>1939</v>
      </c>
      <c r="N747" s="457">
        <f>SUM(N746+N738+N729+N732+N719)</f>
        <v>1757.657</v>
      </c>
      <c r="O747" s="522">
        <f t="shared" si="27"/>
        <v>0.9064760185662712</v>
      </c>
    </row>
    <row r="748" spans="1:15" ht="13.5" thickBot="1">
      <c r="A748" s="6"/>
      <c r="B748" s="6"/>
      <c r="C748" s="6"/>
      <c r="D748" s="754"/>
      <c r="E748" s="754"/>
      <c r="F748" s="432" t="s">
        <v>320</v>
      </c>
      <c r="G748" s="112"/>
      <c r="H748" s="433"/>
      <c r="I748" s="434" t="e">
        <f>SUM(#REF!+I712+I747)</f>
        <v>#REF!</v>
      </c>
      <c r="J748" s="192">
        <f>SUM(J747+J712)</f>
        <v>109581</v>
      </c>
      <c r="K748" s="732">
        <f>SUM(K747+K712)</f>
        <v>109566.867</v>
      </c>
      <c r="L748" s="538">
        <f>K748/J748</f>
        <v>0.9998710269115996</v>
      </c>
      <c r="M748" s="212">
        <f>SUM(M747+M712)</f>
        <v>110686</v>
      </c>
      <c r="N748" s="732">
        <f>SUM(N747+N712)</f>
        <v>108783.835</v>
      </c>
      <c r="O748" s="524">
        <f t="shared" si="27"/>
        <v>0.9828147642881666</v>
      </c>
    </row>
    <row r="749" spans="1:15" ht="3" customHeight="1" thickBot="1">
      <c r="A749" s="31"/>
      <c r="B749" s="31"/>
      <c r="C749" s="31"/>
      <c r="D749" s="503"/>
      <c r="E749" s="503"/>
      <c r="H749" s="9"/>
      <c r="J749" s="81"/>
      <c r="K749" s="168"/>
      <c r="L749" s="185"/>
      <c r="M749" s="81"/>
      <c r="N749" s="168"/>
      <c r="O749" s="326"/>
    </row>
    <row r="750" spans="1:15" ht="13.5" thickBot="1">
      <c r="A750" s="7">
        <v>10</v>
      </c>
      <c r="B750" s="59"/>
      <c r="C750" s="59"/>
      <c r="D750" s="762"/>
      <c r="E750" s="762"/>
      <c r="F750" s="20" t="s">
        <v>34</v>
      </c>
      <c r="G750" s="22"/>
      <c r="H750" s="58"/>
      <c r="I750" s="137"/>
      <c r="J750" s="202"/>
      <c r="K750" s="168"/>
      <c r="L750" s="185"/>
      <c r="M750" s="81"/>
      <c r="N750" s="168"/>
      <c r="O750" s="326"/>
    </row>
    <row r="751" spans="1:15" ht="12.75">
      <c r="A751" s="309">
        <v>606</v>
      </c>
      <c r="B751" s="316">
        <v>2132</v>
      </c>
      <c r="C751" s="316">
        <v>2219</v>
      </c>
      <c r="D751" s="759"/>
      <c r="E751" s="398"/>
      <c r="F751" s="310" t="s">
        <v>1057</v>
      </c>
      <c r="G751" s="310"/>
      <c r="H751" s="323"/>
      <c r="I751" s="324"/>
      <c r="J751" s="224">
        <v>48</v>
      </c>
      <c r="K751" s="178">
        <v>47.6</v>
      </c>
      <c r="L751" s="519">
        <f>K751/J751</f>
        <v>0.9916666666666667</v>
      </c>
      <c r="M751" s="81"/>
      <c r="N751" s="168"/>
      <c r="O751" s="326"/>
    </row>
    <row r="752" spans="1:15" ht="12.75">
      <c r="A752" s="325">
        <v>607</v>
      </c>
      <c r="B752" s="316">
        <v>5169</v>
      </c>
      <c r="C752" s="316">
        <v>2212</v>
      </c>
      <c r="D752" s="759"/>
      <c r="E752" s="398"/>
      <c r="F752" s="310" t="s">
        <v>1063</v>
      </c>
      <c r="G752" s="17"/>
      <c r="H752" s="230"/>
      <c r="I752" s="319"/>
      <c r="J752" s="83"/>
      <c r="K752" s="195"/>
      <c r="L752" s="341"/>
      <c r="M752" s="328">
        <v>392</v>
      </c>
      <c r="N752" s="178">
        <v>289.17</v>
      </c>
      <c r="O752" s="519">
        <f>N752/M752</f>
        <v>0.7376785714285715</v>
      </c>
    </row>
    <row r="753" spans="1:15" ht="12.75">
      <c r="A753" s="77">
        <v>608</v>
      </c>
      <c r="B753" s="76">
        <v>5169</v>
      </c>
      <c r="C753" s="76">
        <v>2219</v>
      </c>
      <c r="D753" s="756"/>
      <c r="E753" s="756"/>
      <c r="F753" s="261" t="s">
        <v>1044</v>
      </c>
      <c r="H753" s="10"/>
      <c r="I753" s="107"/>
      <c r="J753" s="174"/>
      <c r="K753" s="170"/>
      <c r="L753" s="82"/>
      <c r="M753" s="328">
        <v>2460</v>
      </c>
      <c r="N753" s="180">
        <v>2459.31</v>
      </c>
      <c r="O753" s="519">
        <f aca="true" t="shared" si="28" ref="O753:O760">N753/M753</f>
        <v>0.9997195121951219</v>
      </c>
    </row>
    <row r="754" spans="1:15" ht="1.5" customHeight="1">
      <c r="A754" s="77"/>
      <c r="B754" s="76"/>
      <c r="C754" s="76"/>
      <c r="D754" s="756"/>
      <c r="E754" s="756"/>
      <c r="F754" s="261"/>
      <c r="H754" s="10"/>
      <c r="I754" s="107"/>
      <c r="J754" s="174"/>
      <c r="K754" s="170"/>
      <c r="L754" s="82"/>
      <c r="M754" s="328"/>
      <c r="N754" s="180">
        <v>0</v>
      </c>
      <c r="O754" s="519"/>
    </row>
    <row r="755" spans="1:15" ht="12.75">
      <c r="A755" s="75">
        <v>609</v>
      </c>
      <c r="B755" s="30">
        <v>5166</v>
      </c>
      <c r="C755" s="30">
        <v>2219</v>
      </c>
      <c r="D755" s="171"/>
      <c r="E755" s="171"/>
      <c r="F755" s="70" t="s">
        <v>1053</v>
      </c>
      <c r="H755" s="10"/>
      <c r="I755" s="25"/>
      <c r="J755" s="174"/>
      <c r="K755" s="170"/>
      <c r="L755" s="82"/>
      <c r="M755" s="328">
        <v>50</v>
      </c>
      <c r="N755" s="180">
        <v>51.83</v>
      </c>
      <c r="O755" s="519">
        <f t="shared" si="28"/>
        <v>1.0366</v>
      </c>
    </row>
    <row r="756" spans="1:15" ht="1.5" customHeight="1">
      <c r="A756" s="75"/>
      <c r="B756" s="30"/>
      <c r="C756" s="30"/>
      <c r="D756" s="171"/>
      <c r="E756" s="171"/>
      <c r="F756" s="70"/>
      <c r="H756" s="10"/>
      <c r="I756" s="25"/>
      <c r="J756" s="174"/>
      <c r="K756" s="170"/>
      <c r="L756" s="82"/>
      <c r="M756" s="328"/>
      <c r="N756" s="176"/>
      <c r="O756" s="519"/>
    </row>
    <row r="757" spans="1:15" ht="12.75">
      <c r="A757" s="49">
        <v>614</v>
      </c>
      <c r="B757" s="30">
        <v>5139</v>
      </c>
      <c r="C757" s="30">
        <v>2212</v>
      </c>
      <c r="D757" s="171"/>
      <c r="E757" s="171"/>
      <c r="F757" s="78" t="s">
        <v>215</v>
      </c>
      <c r="H757" s="9"/>
      <c r="I757" s="25"/>
      <c r="J757" s="82"/>
      <c r="K757" s="170"/>
      <c r="L757" s="82"/>
      <c r="M757" s="327">
        <v>1422</v>
      </c>
      <c r="N757" s="176">
        <v>1422.98</v>
      </c>
      <c r="O757" s="518">
        <f t="shared" si="28"/>
        <v>1.000689170182841</v>
      </c>
    </row>
    <row r="758" spans="1:15" ht="12.75">
      <c r="A758" s="49">
        <v>614</v>
      </c>
      <c r="B758" s="30">
        <v>5171</v>
      </c>
      <c r="C758" s="30">
        <v>2212</v>
      </c>
      <c r="D758" s="171"/>
      <c r="E758" s="171"/>
      <c r="F758" s="78" t="s">
        <v>934</v>
      </c>
      <c r="H758" s="9"/>
      <c r="I758" s="25"/>
      <c r="J758" s="82"/>
      <c r="K758" s="170"/>
      <c r="L758" s="82"/>
      <c r="M758" s="327">
        <v>200</v>
      </c>
      <c r="N758" s="176">
        <v>193.796</v>
      </c>
      <c r="O758" s="518">
        <f t="shared" si="28"/>
        <v>0.96898</v>
      </c>
    </row>
    <row r="759" spans="1:15" ht="12.75">
      <c r="A759" s="49">
        <v>614</v>
      </c>
      <c r="B759" s="30">
        <v>5169</v>
      </c>
      <c r="C759" s="30">
        <v>2212</v>
      </c>
      <c r="D759" s="171"/>
      <c r="E759" s="171"/>
      <c r="F759" s="104" t="s">
        <v>73</v>
      </c>
      <c r="H759" s="9"/>
      <c r="I759" s="25"/>
      <c r="J759" s="82"/>
      <c r="K759" s="170"/>
      <c r="L759" s="82"/>
      <c r="M759" s="327">
        <v>3328</v>
      </c>
      <c r="N759" s="176">
        <v>3328.9</v>
      </c>
      <c r="O759" s="518">
        <f t="shared" si="28"/>
        <v>1.0002704326923078</v>
      </c>
    </row>
    <row r="760" spans="1:15" ht="12.75">
      <c r="A760" s="75">
        <v>614</v>
      </c>
      <c r="B760" s="30"/>
      <c r="C760" s="30"/>
      <c r="D760" s="760"/>
      <c r="E760" s="760"/>
      <c r="F760" s="88" t="s">
        <v>205</v>
      </c>
      <c r="G760" s="18"/>
      <c r="H760" s="13"/>
      <c r="I760" s="52"/>
      <c r="J760" s="341"/>
      <c r="K760" s="195"/>
      <c r="L760" s="341"/>
      <c r="M760" s="343">
        <f>SUM(M757:M759)</f>
        <v>4950</v>
      </c>
      <c r="N760" s="180">
        <f>SUM(N757:N759)</f>
        <v>4945.676</v>
      </c>
      <c r="O760" s="519">
        <f t="shared" si="28"/>
        <v>0.9991264646464647</v>
      </c>
    </row>
    <row r="761" spans="5:15" ht="2.25" customHeight="1">
      <c r="E761" s="503"/>
      <c r="F761" s="11"/>
      <c r="G761" s="11"/>
      <c r="H761" s="11"/>
      <c r="I761" s="11"/>
      <c r="J761" s="175"/>
      <c r="K761" s="176"/>
      <c r="L761" s="175"/>
      <c r="M761" s="338"/>
      <c r="N761" s="176"/>
      <c r="O761" s="348"/>
    </row>
    <row r="762" spans="1:15" ht="12.75">
      <c r="A762" s="75">
        <v>616</v>
      </c>
      <c r="B762" s="30">
        <v>1343</v>
      </c>
      <c r="C762" s="30"/>
      <c r="D762" s="171"/>
      <c r="E762" s="171"/>
      <c r="F762" s="71" t="s">
        <v>36</v>
      </c>
      <c r="H762" s="28"/>
      <c r="I762" s="120"/>
      <c r="J762" s="348">
        <v>2300</v>
      </c>
      <c r="K762" s="214">
        <v>2172.71</v>
      </c>
      <c r="L762" s="537">
        <f>K762/J762</f>
        <v>0.9446565217391305</v>
      </c>
      <c r="M762" s="82"/>
      <c r="N762" s="170"/>
      <c r="O762" s="336"/>
    </row>
    <row r="763" spans="1:15" ht="12.75">
      <c r="A763" s="75">
        <v>617</v>
      </c>
      <c r="B763" s="30">
        <v>1343</v>
      </c>
      <c r="C763" s="30"/>
      <c r="D763" s="171"/>
      <c r="E763" s="171"/>
      <c r="F763" s="151" t="s">
        <v>946</v>
      </c>
      <c r="H763" s="12"/>
      <c r="I763" s="120"/>
      <c r="J763" s="348">
        <v>250</v>
      </c>
      <c r="K763" s="180">
        <v>153.9</v>
      </c>
      <c r="L763" s="537">
        <f aca="true" t="shared" si="29" ref="L763:L769">K763/J763</f>
        <v>0.6156</v>
      </c>
      <c r="M763" s="82"/>
      <c r="N763" s="170"/>
      <c r="O763" s="336"/>
    </row>
    <row r="764" spans="1:15" ht="12.75">
      <c r="A764" s="87">
        <v>619</v>
      </c>
      <c r="B764" s="30">
        <v>2210</v>
      </c>
      <c r="C764" s="30">
        <v>2299</v>
      </c>
      <c r="D764" s="171"/>
      <c r="E764" s="171"/>
      <c r="F764" s="70" t="s">
        <v>37</v>
      </c>
      <c r="G764" s="35"/>
      <c r="H764" s="12"/>
      <c r="I764" s="145"/>
      <c r="J764" s="348">
        <v>1500</v>
      </c>
      <c r="K764" s="180">
        <v>1677.42</v>
      </c>
      <c r="L764" s="537">
        <f t="shared" si="29"/>
        <v>1.11828</v>
      </c>
      <c r="M764" s="82"/>
      <c r="N764" s="170"/>
      <c r="O764" s="336"/>
    </row>
    <row r="765" spans="1:15" ht="12.75">
      <c r="A765" s="87">
        <v>619</v>
      </c>
      <c r="B765" s="30">
        <v>2324</v>
      </c>
      <c r="C765" s="30">
        <v>2299</v>
      </c>
      <c r="D765" s="756"/>
      <c r="E765" s="756"/>
      <c r="F765" s="71" t="s">
        <v>221</v>
      </c>
      <c r="G765" s="99"/>
      <c r="H765" s="28"/>
      <c r="I765" s="17"/>
      <c r="J765" s="348">
        <v>300</v>
      </c>
      <c r="K765" s="214">
        <v>227.22</v>
      </c>
      <c r="L765" s="537">
        <f t="shared" si="29"/>
        <v>0.7574</v>
      </c>
      <c r="M765" s="82"/>
      <c r="N765" s="170"/>
      <c r="O765" s="336"/>
    </row>
    <row r="766" spans="1:15" ht="12.75">
      <c r="A766" s="135">
        <v>620</v>
      </c>
      <c r="B766" s="32">
        <v>1361</v>
      </c>
      <c r="C766" s="32"/>
      <c r="D766" s="755"/>
      <c r="E766" s="755"/>
      <c r="F766" s="273" t="s">
        <v>38</v>
      </c>
      <c r="G766" s="225"/>
      <c r="H766" s="48"/>
      <c r="I766" s="120"/>
      <c r="J766" s="348">
        <v>4000</v>
      </c>
      <c r="K766" s="211">
        <v>4017.24</v>
      </c>
      <c r="L766" s="537">
        <f t="shared" si="29"/>
        <v>1.00431</v>
      </c>
      <c r="M766" s="185"/>
      <c r="N766" s="168"/>
      <c r="O766" s="326"/>
    </row>
    <row r="767" spans="1:15" ht="12.75">
      <c r="A767" s="87">
        <v>621</v>
      </c>
      <c r="B767" s="30">
        <v>2111</v>
      </c>
      <c r="C767" s="30">
        <v>2219</v>
      </c>
      <c r="D767" s="171"/>
      <c r="E767" s="171"/>
      <c r="F767" s="70" t="s">
        <v>947</v>
      </c>
      <c r="G767" s="11"/>
      <c r="H767" s="12"/>
      <c r="I767" s="65"/>
      <c r="J767" s="348">
        <v>300</v>
      </c>
      <c r="K767" s="180">
        <v>226.81</v>
      </c>
      <c r="L767" s="537">
        <f t="shared" si="29"/>
        <v>0.7560333333333333</v>
      </c>
      <c r="M767" s="185"/>
      <c r="N767" s="168"/>
      <c r="O767" s="326"/>
    </row>
    <row r="768" spans="1:15" ht="12.75">
      <c r="A768" s="87">
        <v>624</v>
      </c>
      <c r="B768" s="30">
        <v>2111</v>
      </c>
      <c r="C768" s="30">
        <v>2219</v>
      </c>
      <c r="D768" s="171"/>
      <c r="E768" s="171"/>
      <c r="F768" s="150" t="s">
        <v>343</v>
      </c>
      <c r="G768" s="11"/>
      <c r="H768" s="12"/>
      <c r="I768" s="65"/>
      <c r="J768" s="348">
        <v>0</v>
      </c>
      <c r="K768" s="180">
        <v>8.1</v>
      </c>
      <c r="L768" s="537"/>
      <c r="M768" s="185"/>
      <c r="N768" s="168"/>
      <c r="O768" s="326"/>
    </row>
    <row r="769" spans="1:15" ht="12.75">
      <c r="A769" s="125">
        <v>627</v>
      </c>
      <c r="B769" s="126">
        <v>2111</v>
      </c>
      <c r="C769" s="126">
        <v>2219</v>
      </c>
      <c r="D769" s="172"/>
      <c r="E769" s="172"/>
      <c r="F769" s="65" t="s">
        <v>165</v>
      </c>
      <c r="G769" s="78"/>
      <c r="H769" s="116"/>
      <c r="I769" s="65"/>
      <c r="J769" s="348">
        <v>2150</v>
      </c>
      <c r="K769" s="180">
        <v>2145.13</v>
      </c>
      <c r="L769" s="537">
        <f t="shared" si="29"/>
        <v>0.9977348837209303</v>
      </c>
      <c r="M769" s="185"/>
      <c r="N769" s="168"/>
      <c r="O769" s="326"/>
    </row>
    <row r="770" spans="1:15" ht="12.75">
      <c r="A770" s="125">
        <v>628</v>
      </c>
      <c r="B770" s="126">
        <v>5169</v>
      </c>
      <c r="C770" s="126">
        <v>2219</v>
      </c>
      <c r="D770" s="172"/>
      <c r="E770" s="172"/>
      <c r="F770" s="154" t="s">
        <v>203</v>
      </c>
      <c r="G770" s="139"/>
      <c r="H770" s="142"/>
      <c r="I770" s="17"/>
      <c r="J770" s="342"/>
      <c r="K770" s="197"/>
      <c r="L770" s="348"/>
      <c r="M770" s="328">
        <v>1290</v>
      </c>
      <c r="N770" s="178">
        <v>1286.98</v>
      </c>
      <c r="O770" s="519">
        <f>N770/M770</f>
        <v>0.9976589147286822</v>
      </c>
    </row>
    <row r="771" spans="1:16" ht="12.75">
      <c r="A771" s="125">
        <v>629</v>
      </c>
      <c r="B771" s="126">
        <v>2111</v>
      </c>
      <c r="C771" s="126">
        <v>2219</v>
      </c>
      <c r="D771" s="172"/>
      <c r="E771" s="172"/>
      <c r="F771" s="65" t="s">
        <v>202</v>
      </c>
      <c r="G771" s="78"/>
      <c r="H771" s="116"/>
      <c r="I771" s="65"/>
      <c r="J771" s="338">
        <v>250</v>
      </c>
      <c r="K771" s="180">
        <v>323</v>
      </c>
      <c r="L771" s="537">
        <f>K771/J771</f>
        <v>1.292</v>
      </c>
      <c r="M771" s="221"/>
      <c r="N771" s="195"/>
      <c r="O771" s="341"/>
      <c r="P771" s="369"/>
    </row>
    <row r="772" spans="1:15" ht="12.75">
      <c r="A772" s="125">
        <v>630</v>
      </c>
      <c r="B772" s="126">
        <v>5164</v>
      </c>
      <c r="C772" s="126">
        <v>2219</v>
      </c>
      <c r="D772" s="172"/>
      <c r="E772" s="172"/>
      <c r="F772" s="65" t="s">
        <v>216</v>
      </c>
      <c r="G772" s="139"/>
      <c r="H772" s="142"/>
      <c r="I772" s="17"/>
      <c r="J772" s="342"/>
      <c r="K772" s="197"/>
      <c r="L772" s="342"/>
      <c r="M772" s="328">
        <v>55</v>
      </c>
      <c r="N772" s="178">
        <v>2.975</v>
      </c>
      <c r="O772" s="519">
        <f>N772/M772</f>
        <v>0.05409090909090909</v>
      </c>
    </row>
    <row r="773" spans="1:16" ht="14.25" customHeight="1">
      <c r="A773" s="135">
        <v>632</v>
      </c>
      <c r="B773" s="32">
        <v>1361</v>
      </c>
      <c r="C773" s="32"/>
      <c r="D773" s="306"/>
      <c r="E773" s="306"/>
      <c r="F773" s="103" t="s">
        <v>951</v>
      </c>
      <c r="G773" s="18"/>
      <c r="H773" s="18"/>
      <c r="I773" s="18"/>
      <c r="J773" s="338">
        <v>0</v>
      </c>
      <c r="K773" s="178">
        <v>1.5</v>
      </c>
      <c r="L773" s="338">
        <v>0</v>
      </c>
      <c r="M773" s="185"/>
      <c r="N773" s="170"/>
      <c r="O773" s="341"/>
      <c r="P773" s="369"/>
    </row>
    <row r="774" spans="1:15" ht="14.25" customHeight="1">
      <c r="A774" s="87">
        <v>634</v>
      </c>
      <c r="B774" s="30">
        <v>5213</v>
      </c>
      <c r="C774" s="30">
        <v>2221</v>
      </c>
      <c r="D774" s="171"/>
      <c r="E774" s="171"/>
      <c r="F774" s="102" t="s">
        <v>1032</v>
      </c>
      <c r="G774" s="18"/>
      <c r="H774" s="18"/>
      <c r="I774" s="52"/>
      <c r="J774" s="342"/>
      <c r="K774" s="195"/>
      <c r="L774" s="342"/>
      <c r="M774" s="328">
        <v>230</v>
      </c>
      <c r="N774" s="178">
        <v>237.96</v>
      </c>
      <c r="O774" s="519">
        <f>N774/M774</f>
        <v>1.0346086956521738</v>
      </c>
    </row>
    <row r="775" spans="1:15" ht="14.25" customHeight="1">
      <c r="A775" s="87">
        <v>635</v>
      </c>
      <c r="B775" s="26">
        <v>1353</v>
      </c>
      <c r="C775" s="30"/>
      <c r="D775" s="171"/>
      <c r="E775" s="171"/>
      <c r="F775" s="65" t="s">
        <v>1051</v>
      </c>
      <c r="G775" s="11"/>
      <c r="H775" s="11"/>
      <c r="I775" s="11"/>
      <c r="J775" s="338">
        <v>460</v>
      </c>
      <c r="K775" s="178">
        <v>466.5</v>
      </c>
      <c r="L775" s="532">
        <f>K775/J775</f>
        <v>1.0141304347826088</v>
      </c>
      <c r="M775" s="341"/>
      <c r="N775" s="195"/>
      <c r="O775" s="341"/>
    </row>
    <row r="776" spans="1:15" ht="2.25" customHeight="1" thickBot="1">
      <c r="A776" s="6"/>
      <c r="B776" s="33"/>
      <c r="C776" s="5"/>
      <c r="D776" s="369"/>
      <c r="E776" s="369"/>
      <c r="F776" s="17"/>
      <c r="G776" s="4"/>
      <c r="H776" s="225"/>
      <c r="I776" s="50"/>
      <c r="J776" s="342"/>
      <c r="K776" s="195"/>
      <c r="L776" s="680"/>
      <c r="M776" s="341"/>
      <c r="N776" s="195"/>
      <c r="O776" s="341"/>
    </row>
    <row r="777" spans="1:15" ht="13.5" thickBot="1">
      <c r="A777" s="6"/>
      <c r="B777" s="6"/>
      <c r="C777" s="6"/>
      <c r="D777" s="754"/>
      <c r="E777" s="754"/>
      <c r="F777" s="24" t="s">
        <v>138</v>
      </c>
      <c r="G777" s="106"/>
      <c r="H777" s="94"/>
      <c r="I777" s="93" t="e">
        <f>SUM(#REF!)</f>
        <v>#REF!</v>
      </c>
      <c r="J777" s="353">
        <f>SUM(J775+J773+J771+J769+J767+J766+J765+J764+J763+J762+J751+J6572)</f>
        <v>11558</v>
      </c>
      <c r="K777" s="213">
        <f>SUM(K751:K775)</f>
        <v>11467.130000000001</v>
      </c>
      <c r="L777" s="538">
        <f>K777/J777</f>
        <v>0.9921379131337602</v>
      </c>
      <c r="M777" s="335">
        <f>SUM(M774+M772+M770+M760+M755+M753+M752)</f>
        <v>9427</v>
      </c>
      <c r="N777" s="213">
        <f>SUM(N774+N772+N770+N760+N755+N753+N752)</f>
        <v>9273.901</v>
      </c>
      <c r="O777" s="524">
        <f>N777/M777</f>
        <v>0.9837595205261482</v>
      </c>
    </row>
    <row r="778" spans="5:15" ht="3" customHeight="1" thickBot="1">
      <c r="E778" s="503"/>
      <c r="J778" s="81"/>
      <c r="K778" s="168"/>
      <c r="L778" s="185"/>
      <c r="M778" s="81"/>
      <c r="N778" s="168"/>
      <c r="O778" s="326"/>
    </row>
    <row r="779" spans="1:15" ht="13.5" thickBot="1">
      <c r="A779" s="7">
        <v>11</v>
      </c>
      <c r="B779" s="7"/>
      <c r="C779" s="7"/>
      <c r="D779" s="364"/>
      <c r="E779" s="364"/>
      <c r="F779" s="16" t="s">
        <v>39</v>
      </c>
      <c r="H779" s="10"/>
      <c r="J779" s="81"/>
      <c r="K779" s="168"/>
      <c r="L779" s="185"/>
      <c r="M779" s="81"/>
      <c r="N779" s="168"/>
      <c r="O779" s="326"/>
    </row>
    <row r="780" spans="1:15" ht="12.75">
      <c r="A780" s="75">
        <v>658</v>
      </c>
      <c r="B780" s="30">
        <v>1361</v>
      </c>
      <c r="C780" s="30"/>
      <c r="D780" s="171"/>
      <c r="E780" s="171"/>
      <c r="F780" s="70" t="s">
        <v>24</v>
      </c>
      <c r="H780" s="12"/>
      <c r="J780" s="328">
        <v>600</v>
      </c>
      <c r="K780" s="178">
        <v>556.935</v>
      </c>
      <c r="L780" s="519">
        <f>K780/J780</f>
        <v>0.9282249999999999</v>
      </c>
      <c r="M780" s="442"/>
      <c r="N780" s="168"/>
      <c r="O780" s="326"/>
    </row>
    <row r="781" spans="1:15" ht="12.75">
      <c r="A781" s="89">
        <v>659</v>
      </c>
      <c r="B781" s="32">
        <v>2210</v>
      </c>
      <c r="C781" s="32">
        <v>6409</v>
      </c>
      <c r="D781" s="306"/>
      <c r="E781" s="306"/>
      <c r="F781" s="80" t="s">
        <v>25</v>
      </c>
      <c r="H781" s="13"/>
      <c r="J781" s="328">
        <v>120</v>
      </c>
      <c r="K781" s="198">
        <v>94.9</v>
      </c>
      <c r="L781" s="519">
        <f>K781/J781</f>
        <v>0.7908333333333334</v>
      </c>
      <c r="M781" s="442"/>
      <c r="N781" s="168"/>
      <c r="O781" s="326"/>
    </row>
    <row r="782" spans="1:15" ht="13.5" thickBot="1">
      <c r="A782" s="87">
        <v>659</v>
      </c>
      <c r="B782" s="30">
        <v>2324</v>
      </c>
      <c r="C782" s="30">
        <v>6409</v>
      </c>
      <c r="D782" s="171"/>
      <c r="E782" s="171"/>
      <c r="F782" s="70" t="s">
        <v>221</v>
      </c>
      <c r="G782" s="11"/>
      <c r="H782" s="12"/>
      <c r="I782" s="11"/>
      <c r="J782" s="328">
        <v>40</v>
      </c>
      <c r="K782" s="178">
        <v>18.8</v>
      </c>
      <c r="L782" s="519">
        <f>K782/J782</f>
        <v>0.47000000000000003</v>
      </c>
      <c r="M782" s="81"/>
      <c r="N782" s="168"/>
      <c r="O782" s="326"/>
    </row>
    <row r="783" spans="1:15" ht="13.5" thickBot="1">
      <c r="A783" s="6"/>
      <c r="B783" s="6"/>
      <c r="C783" s="6"/>
      <c r="D783" s="754"/>
      <c r="E783" s="754"/>
      <c r="F783" s="24" t="s">
        <v>40</v>
      </c>
      <c r="G783" s="106"/>
      <c r="H783" s="94"/>
      <c r="I783" s="93" t="e">
        <f>SUM(#REF!)</f>
        <v>#REF!</v>
      </c>
      <c r="J783" s="350">
        <f>SUM(J780:J782)</f>
        <v>760</v>
      </c>
      <c r="K783" s="213">
        <f>SUM(K780:K782)</f>
        <v>670.6349999999999</v>
      </c>
      <c r="L783" s="538">
        <f>K783/J783</f>
        <v>0.8824144736842103</v>
      </c>
      <c r="M783" s="212"/>
      <c r="N783" s="213"/>
      <c r="O783" s="335"/>
    </row>
    <row r="784" spans="1:15" ht="3" customHeight="1" thickBot="1">
      <c r="A784" s="6"/>
      <c r="B784" s="36"/>
      <c r="C784" s="36"/>
      <c r="D784" s="365"/>
      <c r="E784" s="365"/>
      <c r="F784" s="17"/>
      <c r="G784" s="2"/>
      <c r="H784" s="15"/>
      <c r="I784" s="15"/>
      <c r="J784" s="342"/>
      <c r="K784" s="197"/>
      <c r="L784" s="342"/>
      <c r="M784" s="206"/>
      <c r="N784" s="197"/>
      <c r="O784" s="342"/>
    </row>
    <row r="785" spans="1:15" ht="13.5" thickBot="1">
      <c r="A785" s="7">
        <v>12</v>
      </c>
      <c r="B785" s="7"/>
      <c r="C785" s="7"/>
      <c r="D785" s="364"/>
      <c r="E785" s="364"/>
      <c r="F785" s="16" t="s">
        <v>310</v>
      </c>
      <c r="G785" s="137"/>
      <c r="H785" s="407"/>
      <c r="I785" s="407"/>
      <c r="J785" s="408"/>
      <c r="K785" s="197"/>
      <c r="L785" s="342"/>
      <c r="M785" s="206"/>
      <c r="N785" s="197"/>
      <c r="O785" s="342"/>
    </row>
    <row r="786" spans="1:15" ht="13.5" customHeight="1">
      <c r="A786" s="271">
        <v>344</v>
      </c>
      <c r="B786" s="272">
        <v>5169</v>
      </c>
      <c r="C786" s="272">
        <v>3639</v>
      </c>
      <c r="D786" s="755"/>
      <c r="E786" s="755"/>
      <c r="F786" s="466" t="s">
        <v>937</v>
      </c>
      <c r="H786" s="10"/>
      <c r="I786" s="50"/>
      <c r="J786" s="82"/>
      <c r="K786" s="170"/>
      <c r="L786" s="82"/>
      <c r="M786" s="338">
        <v>50</v>
      </c>
      <c r="N786" s="178">
        <v>21.3</v>
      </c>
      <c r="O786" s="532">
        <f>N786/M786</f>
        <v>0.426</v>
      </c>
    </row>
    <row r="787" spans="1:15" ht="13.5" customHeight="1">
      <c r="A787" s="87">
        <v>101</v>
      </c>
      <c r="B787" s="30">
        <v>2111</v>
      </c>
      <c r="C787" s="30">
        <v>6171</v>
      </c>
      <c r="D787" s="171"/>
      <c r="E787" s="171"/>
      <c r="F787" s="151" t="s">
        <v>730</v>
      </c>
      <c r="H787" s="10"/>
      <c r="I787" s="50"/>
      <c r="J787" s="177">
        <v>0</v>
      </c>
      <c r="K787" s="178">
        <v>14</v>
      </c>
      <c r="L787" s="177"/>
      <c r="M787" s="342"/>
      <c r="N787" s="195"/>
      <c r="O787" s="680"/>
    </row>
    <row r="788" spans="1:16" ht="13.5" customHeight="1" thickBot="1">
      <c r="A788" s="87">
        <v>388</v>
      </c>
      <c r="B788" s="30">
        <v>4122</v>
      </c>
      <c r="C788" s="30"/>
      <c r="D788" s="171"/>
      <c r="E788" s="171">
        <v>708</v>
      </c>
      <c r="F788" s="151" t="s">
        <v>792</v>
      </c>
      <c r="H788" s="10"/>
      <c r="I788" s="50"/>
      <c r="J788" s="177">
        <v>74</v>
      </c>
      <c r="K788" s="178">
        <v>74.158</v>
      </c>
      <c r="L788" s="519">
        <f>K788/J788</f>
        <v>1.002135135135135</v>
      </c>
      <c r="M788" s="342"/>
      <c r="N788" s="195"/>
      <c r="O788" s="680"/>
      <c r="P788" s="369"/>
    </row>
    <row r="789" spans="1:15" ht="13.5" thickBot="1">
      <c r="A789" s="6"/>
      <c r="B789" s="36"/>
      <c r="C789" s="36"/>
      <c r="D789" s="365"/>
      <c r="E789" s="365"/>
      <c r="F789" s="399" t="s">
        <v>318</v>
      </c>
      <c r="G789" s="418"/>
      <c r="H789" s="94"/>
      <c r="I789" s="93"/>
      <c r="J789" s="350">
        <f>SUM(J787:J788)</f>
        <v>74</v>
      </c>
      <c r="K789" s="213">
        <f>SUM(K787:K788)</f>
        <v>88.158</v>
      </c>
      <c r="L789" s="538">
        <f>K789/J789</f>
        <v>1.1913243243243243</v>
      </c>
      <c r="M789" s="212">
        <f>SUM(M786:M786)</f>
        <v>50</v>
      </c>
      <c r="N789" s="213">
        <f>SUM(N786:N786)</f>
        <v>21.3</v>
      </c>
      <c r="O789" s="524">
        <f>N789/M789</f>
        <v>0.426</v>
      </c>
    </row>
    <row r="790" spans="1:15" ht="2.25" customHeight="1" thickBot="1">
      <c r="A790" s="6"/>
      <c r="B790" s="36"/>
      <c r="C790" s="36"/>
      <c r="D790" s="365"/>
      <c r="E790" s="365"/>
      <c r="F790" s="17"/>
      <c r="G790" s="2"/>
      <c r="H790" s="15"/>
      <c r="I790" s="15"/>
      <c r="J790" s="342"/>
      <c r="K790" s="197"/>
      <c r="L790" s="342"/>
      <c r="M790" s="206"/>
      <c r="N790" s="197"/>
      <c r="O790" s="342"/>
    </row>
    <row r="791" spans="1:15" ht="13.5" thickBot="1">
      <c r="A791" s="7">
        <v>13</v>
      </c>
      <c r="B791" s="60"/>
      <c r="C791" s="60"/>
      <c r="D791" s="764"/>
      <c r="E791" s="764"/>
      <c r="F791" s="23" t="s">
        <v>41</v>
      </c>
      <c r="J791" s="81"/>
      <c r="K791" s="168"/>
      <c r="L791" s="185"/>
      <c r="M791" s="81"/>
      <c r="N791" s="168"/>
      <c r="O791" s="326"/>
    </row>
    <row r="792" spans="1:15" ht="12.75">
      <c r="A792" s="284">
        <v>691</v>
      </c>
      <c r="B792" s="284">
        <v>5011</v>
      </c>
      <c r="C792" s="284">
        <v>5311</v>
      </c>
      <c r="D792" s="778"/>
      <c r="E792" s="752"/>
      <c r="F792" s="67" t="s">
        <v>67</v>
      </c>
      <c r="H792" s="9"/>
      <c r="I792" s="4"/>
      <c r="J792" s="174"/>
      <c r="K792" s="170"/>
      <c r="L792" s="383"/>
      <c r="M792" s="488">
        <v>7425</v>
      </c>
      <c r="N792" s="179">
        <v>7413.7</v>
      </c>
      <c r="O792" s="547">
        <f>N792/M792</f>
        <v>0.9984781144781144</v>
      </c>
    </row>
    <row r="793" spans="1:15" ht="12.75">
      <c r="A793" s="284">
        <v>691</v>
      </c>
      <c r="B793" s="284">
        <v>5031</v>
      </c>
      <c r="C793" s="284">
        <v>5311</v>
      </c>
      <c r="D793" s="778"/>
      <c r="E793" s="752"/>
      <c r="F793" s="67" t="s">
        <v>69</v>
      </c>
      <c r="H793" s="9"/>
      <c r="I793" s="4"/>
      <c r="J793" s="174"/>
      <c r="K793" s="510"/>
      <c r="L793" s="383"/>
      <c r="M793" s="488">
        <v>1849</v>
      </c>
      <c r="N793" s="176">
        <v>1850.26</v>
      </c>
      <c r="O793" s="547">
        <f aca="true" t="shared" si="30" ref="O793:O814">N793/M793</f>
        <v>1.0006814494321254</v>
      </c>
    </row>
    <row r="794" spans="1:15" ht="12.75">
      <c r="A794" s="284">
        <v>691</v>
      </c>
      <c r="B794" s="284">
        <v>5032</v>
      </c>
      <c r="C794" s="284">
        <v>5311</v>
      </c>
      <c r="D794" s="778"/>
      <c r="E794" s="752"/>
      <c r="F794" s="67" t="s">
        <v>70</v>
      </c>
      <c r="H794" s="9"/>
      <c r="I794" s="4"/>
      <c r="J794" s="174"/>
      <c r="K794" s="170"/>
      <c r="L794" s="383"/>
      <c r="M794" s="488">
        <v>668</v>
      </c>
      <c r="N794" s="176">
        <v>668.66</v>
      </c>
      <c r="O794" s="547">
        <f t="shared" si="30"/>
        <v>1.0009880239520959</v>
      </c>
    </row>
    <row r="795" spans="1:15" ht="12.75">
      <c r="A795" s="284">
        <v>691</v>
      </c>
      <c r="B795" s="284">
        <v>5424</v>
      </c>
      <c r="C795" s="284">
        <v>5311</v>
      </c>
      <c r="D795" s="778"/>
      <c r="E795" s="752"/>
      <c r="F795" s="104" t="s">
        <v>463</v>
      </c>
      <c r="H795" s="9"/>
      <c r="I795" s="4"/>
      <c r="J795" s="174"/>
      <c r="K795" s="170"/>
      <c r="L795" s="383"/>
      <c r="M795" s="488">
        <v>11</v>
      </c>
      <c r="N795" s="176">
        <v>10.54</v>
      </c>
      <c r="O795" s="547">
        <f t="shared" si="30"/>
        <v>0.9581818181818181</v>
      </c>
    </row>
    <row r="796" spans="1:15" ht="12.75">
      <c r="A796" s="286">
        <v>691</v>
      </c>
      <c r="B796" s="72"/>
      <c r="C796" s="72"/>
      <c r="D796" s="766"/>
      <c r="E796" s="766"/>
      <c r="F796" s="65" t="s">
        <v>85</v>
      </c>
      <c r="G796" s="108"/>
      <c r="H796" s="9"/>
      <c r="I796" s="4"/>
      <c r="J796" s="174"/>
      <c r="K796" s="170"/>
      <c r="L796" s="383"/>
      <c r="M796" s="338">
        <f>SUM(M792:M795)</f>
        <v>9953</v>
      </c>
      <c r="N796" s="178">
        <f>SUM(N792:N795)</f>
        <v>9943.16</v>
      </c>
      <c r="O796" s="548">
        <f t="shared" si="30"/>
        <v>0.9990113533607957</v>
      </c>
    </row>
    <row r="797" spans="5:15" ht="2.25" customHeight="1">
      <c r="E797" s="503"/>
      <c r="J797" s="81"/>
      <c r="K797" s="168"/>
      <c r="L797" s="185"/>
      <c r="M797" s="337"/>
      <c r="N797" s="168"/>
      <c r="O797" s="548"/>
    </row>
    <row r="798" spans="1:15" ht="12.75">
      <c r="A798" s="284">
        <v>692</v>
      </c>
      <c r="B798" s="284">
        <v>5132</v>
      </c>
      <c r="C798" s="284">
        <v>5311</v>
      </c>
      <c r="D798" s="778"/>
      <c r="E798" s="752"/>
      <c r="F798" s="67" t="s">
        <v>100</v>
      </c>
      <c r="H798" s="9"/>
      <c r="I798" s="4"/>
      <c r="J798" s="174"/>
      <c r="K798" s="170"/>
      <c r="L798" s="82"/>
      <c r="M798" s="488">
        <v>5</v>
      </c>
      <c r="N798" s="176">
        <v>3.18</v>
      </c>
      <c r="O798" s="549">
        <f t="shared" si="30"/>
        <v>0.636</v>
      </c>
    </row>
    <row r="799" spans="1:15" ht="12.75">
      <c r="A799" s="26">
        <v>692</v>
      </c>
      <c r="B799" s="284">
        <v>5133</v>
      </c>
      <c r="C799" s="284">
        <v>5311</v>
      </c>
      <c r="D799" s="778"/>
      <c r="E799" s="752"/>
      <c r="F799" s="67" t="s">
        <v>133</v>
      </c>
      <c r="H799" s="9"/>
      <c r="I799" s="4"/>
      <c r="J799" s="174"/>
      <c r="K799" s="170"/>
      <c r="L799" s="82"/>
      <c r="M799" s="488">
        <v>2</v>
      </c>
      <c r="N799" s="218">
        <v>1.978</v>
      </c>
      <c r="O799" s="549">
        <f t="shared" si="30"/>
        <v>0.989</v>
      </c>
    </row>
    <row r="800" spans="1:15" ht="12.75">
      <c r="A800" s="284">
        <v>692</v>
      </c>
      <c r="B800" s="284">
        <v>5134</v>
      </c>
      <c r="C800" s="284">
        <v>5311</v>
      </c>
      <c r="D800" s="778"/>
      <c r="E800" s="752"/>
      <c r="F800" s="67" t="s">
        <v>134</v>
      </c>
      <c r="H800" s="9"/>
      <c r="I800" s="4"/>
      <c r="J800" s="174"/>
      <c r="K800" s="170"/>
      <c r="L800" s="82"/>
      <c r="M800" s="488">
        <v>210</v>
      </c>
      <c r="N800" s="176">
        <v>205.8</v>
      </c>
      <c r="O800" s="549">
        <f t="shared" si="30"/>
        <v>0.9800000000000001</v>
      </c>
    </row>
    <row r="801" spans="1:15" ht="12.75">
      <c r="A801" s="284">
        <v>692</v>
      </c>
      <c r="B801" s="284">
        <v>5136</v>
      </c>
      <c r="C801" s="284">
        <v>5311</v>
      </c>
      <c r="D801" s="778"/>
      <c r="E801" s="752"/>
      <c r="F801" s="67" t="s">
        <v>97</v>
      </c>
      <c r="H801" s="9"/>
      <c r="I801" s="4"/>
      <c r="J801" s="174"/>
      <c r="K801" s="170"/>
      <c r="L801" s="82"/>
      <c r="M801" s="488">
        <v>5</v>
      </c>
      <c r="N801" s="176">
        <v>4.96</v>
      </c>
      <c r="O801" s="549">
        <f t="shared" si="30"/>
        <v>0.992</v>
      </c>
    </row>
    <row r="802" spans="1:15" ht="12.75">
      <c r="A802" s="284">
        <v>692</v>
      </c>
      <c r="B802" s="284">
        <v>5139</v>
      </c>
      <c r="C802" s="284">
        <v>5311</v>
      </c>
      <c r="D802" s="778"/>
      <c r="E802" s="752"/>
      <c r="F802" s="67" t="s">
        <v>76</v>
      </c>
      <c r="H802" s="9"/>
      <c r="I802" s="4"/>
      <c r="J802" s="174"/>
      <c r="K802" s="170"/>
      <c r="L802" s="82"/>
      <c r="M802" s="488">
        <v>120</v>
      </c>
      <c r="N802" s="176">
        <v>121.28</v>
      </c>
      <c r="O802" s="549">
        <f t="shared" si="30"/>
        <v>1.0106666666666666</v>
      </c>
    </row>
    <row r="803" spans="1:15" ht="12.75">
      <c r="A803" s="284">
        <v>692</v>
      </c>
      <c r="B803" s="284">
        <v>5161</v>
      </c>
      <c r="C803" s="284">
        <v>5311</v>
      </c>
      <c r="D803" s="778"/>
      <c r="E803" s="752"/>
      <c r="F803" s="67" t="s">
        <v>77</v>
      </c>
      <c r="H803" s="9"/>
      <c r="I803" s="4"/>
      <c r="J803" s="174"/>
      <c r="K803" s="170"/>
      <c r="L803" s="82"/>
      <c r="M803" s="488">
        <v>2</v>
      </c>
      <c r="N803" s="176">
        <v>0.35</v>
      </c>
      <c r="O803" s="549">
        <f t="shared" si="30"/>
        <v>0.175</v>
      </c>
    </row>
    <row r="804" spans="1:15" ht="12.75">
      <c r="A804" s="284">
        <v>692</v>
      </c>
      <c r="B804" s="292">
        <v>5162</v>
      </c>
      <c r="C804" s="292">
        <v>5311</v>
      </c>
      <c r="D804" s="778"/>
      <c r="E804" s="752"/>
      <c r="F804" s="104" t="s">
        <v>214</v>
      </c>
      <c r="H804" s="9"/>
      <c r="I804" s="4"/>
      <c r="J804" s="174"/>
      <c r="K804" s="170"/>
      <c r="L804" s="82"/>
      <c r="M804" s="488">
        <v>9</v>
      </c>
      <c r="N804" s="176">
        <v>8.75</v>
      </c>
      <c r="O804" s="549">
        <f t="shared" si="30"/>
        <v>0.9722222222222222</v>
      </c>
    </row>
    <row r="805" spans="1:15" ht="12.75">
      <c r="A805" s="284">
        <v>692</v>
      </c>
      <c r="B805" s="284">
        <v>5169</v>
      </c>
      <c r="C805" s="284">
        <v>5311</v>
      </c>
      <c r="D805" s="778"/>
      <c r="E805" s="752"/>
      <c r="F805" s="67" t="s">
        <v>17</v>
      </c>
      <c r="H805" s="9"/>
      <c r="I805" s="4"/>
      <c r="J805" s="174"/>
      <c r="K805" s="170"/>
      <c r="L805" s="82"/>
      <c r="M805" s="488">
        <v>139</v>
      </c>
      <c r="N805" s="176">
        <v>137.27</v>
      </c>
      <c r="O805" s="549">
        <f t="shared" si="30"/>
        <v>0.9875539568345324</v>
      </c>
    </row>
    <row r="806" spans="1:15" ht="12.75">
      <c r="A806" s="292">
        <v>692</v>
      </c>
      <c r="B806" s="292">
        <v>5179</v>
      </c>
      <c r="C806" s="292">
        <v>5311</v>
      </c>
      <c r="D806" s="778"/>
      <c r="E806" s="752"/>
      <c r="F806" s="67" t="s">
        <v>1111</v>
      </c>
      <c r="H806" s="9"/>
      <c r="I806" s="4"/>
      <c r="J806" s="174"/>
      <c r="K806" s="170"/>
      <c r="L806" s="82"/>
      <c r="M806" s="488">
        <v>5</v>
      </c>
      <c r="N806" s="176">
        <v>3.55</v>
      </c>
      <c r="O806" s="549">
        <f t="shared" si="30"/>
        <v>0.71</v>
      </c>
    </row>
    <row r="807" spans="1:15" ht="12.75">
      <c r="A807" s="286">
        <v>692</v>
      </c>
      <c r="B807" s="72"/>
      <c r="C807" s="72"/>
      <c r="D807" s="766"/>
      <c r="E807" s="766"/>
      <c r="F807" s="65" t="s">
        <v>998</v>
      </c>
      <c r="G807" s="74"/>
      <c r="H807" s="9"/>
      <c r="I807" s="4"/>
      <c r="J807" s="174"/>
      <c r="K807" s="170"/>
      <c r="L807" s="82"/>
      <c r="M807" s="338">
        <f>SUM(M798:M806)</f>
        <v>497</v>
      </c>
      <c r="N807" s="178">
        <f>SUM(N798:N806)</f>
        <v>487.118</v>
      </c>
      <c r="O807" s="548">
        <f t="shared" si="30"/>
        <v>0.9801167002012072</v>
      </c>
    </row>
    <row r="808" spans="1:15" ht="2.25" customHeight="1">
      <c r="A808" s="66"/>
      <c r="B808" s="66"/>
      <c r="C808" s="66"/>
      <c r="D808" s="752"/>
      <c r="E808" s="752"/>
      <c r="F808" s="67"/>
      <c r="H808" s="9"/>
      <c r="I808" s="4"/>
      <c r="J808" s="174"/>
      <c r="K808" s="170"/>
      <c r="L808" s="82"/>
      <c r="M808" s="337"/>
      <c r="N808" s="176"/>
      <c r="O808" s="548"/>
    </row>
    <row r="809" spans="1:15" ht="12.75">
      <c r="A809" s="284">
        <v>693</v>
      </c>
      <c r="B809" s="284">
        <v>5167</v>
      </c>
      <c r="C809" s="284">
        <v>5311</v>
      </c>
      <c r="D809" s="778"/>
      <c r="E809" s="752"/>
      <c r="F809" s="67" t="s">
        <v>80</v>
      </c>
      <c r="H809" s="9"/>
      <c r="I809" s="4"/>
      <c r="J809" s="174"/>
      <c r="K809" s="170"/>
      <c r="L809" s="82"/>
      <c r="M809" s="488">
        <v>101</v>
      </c>
      <c r="N809" s="176">
        <v>100.58</v>
      </c>
      <c r="O809" s="549">
        <f t="shared" si="30"/>
        <v>0.9958415841584158</v>
      </c>
    </row>
    <row r="810" spans="1:15" ht="12.75">
      <c r="A810" s="284">
        <v>693</v>
      </c>
      <c r="B810" s="284">
        <v>5173</v>
      </c>
      <c r="C810" s="284">
        <v>5311</v>
      </c>
      <c r="D810" s="778"/>
      <c r="E810" s="752"/>
      <c r="F810" s="67" t="s">
        <v>1103</v>
      </c>
      <c r="H810" s="9"/>
      <c r="I810" s="4"/>
      <c r="J810" s="174"/>
      <c r="K810" s="170"/>
      <c r="L810" s="82"/>
      <c r="M810" s="488">
        <v>5</v>
      </c>
      <c r="N810" s="176">
        <v>1.44</v>
      </c>
      <c r="O810" s="549">
        <f t="shared" si="30"/>
        <v>0.288</v>
      </c>
    </row>
    <row r="811" spans="1:15" ht="12.75">
      <c r="A811" s="286">
        <v>693</v>
      </c>
      <c r="B811" s="72"/>
      <c r="C811" s="72"/>
      <c r="D811" s="766"/>
      <c r="E811" s="766"/>
      <c r="F811" s="65" t="s">
        <v>83</v>
      </c>
      <c r="G811" s="56"/>
      <c r="H811" s="9"/>
      <c r="I811" s="4"/>
      <c r="J811" s="174"/>
      <c r="K811" s="170"/>
      <c r="L811" s="82"/>
      <c r="M811" s="338">
        <f>SUM(M809:M810)</f>
        <v>106</v>
      </c>
      <c r="N811" s="178">
        <f>SUM(N809:N810)</f>
        <v>102.02</v>
      </c>
      <c r="O811" s="548">
        <f t="shared" si="30"/>
        <v>0.9624528301886792</v>
      </c>
    </row>
    <row r="812" spans="1:15" ht="2.25" customHeight="1">
      <c r="A812" s="72"/>
      <c r="B812" s="72"/>
      <c r="C812" s="72"/>
      <c r="D812" s="766"/>
      <c r="E812" s="766"/>
      <c r="F812" s="65"/>
      <c r="G812" s="56"/>
      <c r="H812" s="9"/>
      <c r="I812" s="4"/>
      <c r="J812" s="174"/>
      <c r="K812" s="170"/>
      <c r="L812" s="82"/>
      <c r="M812" s="495"/>
      <c r="N812" s="198"/>
      <c r="O812" s="551"/>
    </row>
    <row r="813" spans="1:15" ht="13.5" thickBot="1">
      <c r="A813" s="286">
        <v>695</v>
      </c>
      <c r="B813" s="292">
        <v>5137</v>
      </c>
      <c r="C813" s="292">
        <v>5311</v>
      </c>
      <c r="D813" s="778"/>
      <c r="E813" s="752"/>
      <c r="F813" s="102" t="s">
        <v>969</v>
      </c>
      <c r="G813" s="56"/>
      <c r="H813" s="9"/>
      <c r="I813" s="4"/>
      <c r="J813" s="174"/>
      <c r="K813" s="170"/>
      <c r="L813" s="82"/>
      <c r="M813" s="338">
        <v>100</v>
      </c>
      <c r="N813" s="178">
        <v>93.83</v>
      </c>
      <c r="O813" s="554">
        <f t="shared" si="30"/>
        <v>0.9383</v>
      </c>
    </row>
    <row r="814" spans="1:15" ht="13.5" thickBot="1">
      <c r="A814" s="96"/>
      <c r="B814" s="95"/>
      <c r="C814" s="95"/>
      <c r="D814" s="776"/>
      <c r="E814" s="767"/>
      <c r="F814" s="140" t="s">
        <v>337</v>
      </c>
      <c r="G814" s="427"/>
      <c r="H814" s="428"/>
      <c r="I814" s="550"/>
      <c r="J814" s="552"/>
      <c r="K814" s="429"/>
      <c r="L814" s="428"/>
      <c r="M814" s="349">
        <f>SUM(M813+M811+M807+M796)</f>
        <v>10656</v>
      </c>
      <c r="N814" s="201">
        <f>SUM(N813+N811+N807+N796)</f>
        <v>10626.128</v>
      </c>
      <c r="O814" s="553">
        <f t="shared" si="30"/>
        <v>0.9971966966966967</v>
      </c>
    </row>
    <row r="815" spans="1:15" ht="2.25" customHeight="1">
      <c r="A815" s="5"/>
      <c r="B815" s="5"/>
      <c r="C815" s="5"/>
      <c r="D815" s="369"/>
      <c r="E815" s="369"/>
      <c r="F815" s="34"/>
      <c r="J815" s="81"/>
      <c r="K815" s="168"/>
      <c r="L815" s="185"/>
      <c r="M815" s="185"/>
      <c r="N815" s="168"/>
      <c r="O815" s="326"/>
    </row>
    <row r="816" spans="1:15" ht="12.75">
      <c r="A816" s="30">
        <v>698</v>
      </c>
      <c r="B816" s="30">
        <v>5139</v>
      </c>
      <c r="C816" s="30">
        <v>5311</v>
      </c>
      <c r="D816" s="171"/>
      <c r="E816" s="171"/>
      <c r="F816" s="67" t="s">
        <v>1066</v>
      </c>
      <c r="H816" s="10"/>
      <c r="J816" s="81"/>
      <c r="K816" s="168"/>
      <c r="L816" s="185"/>
      <c r="M816" s="488">
        <v>20</v>
      </c>
      <c r="N816" s="176">
        <v>19.88</v>
      </c>
      <c r="O816" s="547">
        <f>N816/M816</f>
        <v>0.994</v>
      </c>
    </row>
    <row r="817" spans="1:15" ht="12.75">
      <c r="A817" s="311">
        <v>698</v>
      </c>
      <c r="B817" s="76">
        <v>5156</v>
      </c>
      <c r="C817" s="76">
        <v>5311</v>
      </c>
      <c r="D817" s="756"/>
      <c r="E817" s="756"/>
      <c r="F817" s="63" t="s">
        <v>42</v>
      </c>
      <c r="H817" s="10"/>
      <c r="I817" s="25"/>
      <c r="J817" s="174"/>
      <c r="K817" s="170"/>
      <c r="L817" s="82"/>
      <c r="M817" s="488">
        <v>225</v>
      </c>
      <c r="N817" s="179">
        <v>219.079</v>
      </c>
      <c r="O817" s="547">
        <f aca="true" t="shared" si="31" ref="O817:O823">N817/M817</f>
        <v>0.9736844444444445</v>
      </c>
    </row>
    <row r="818" spans="1:15" ht="12.75">
      <c r="A818" s="27">
        <v>698</v>
      </c>
      <c r="B818" s="284">
        <v>5163</v>
      </c>
      <c r="C818" s="284">
        <v>5311</v>
      </c>
      <c r="D818" s="778"/>
      <c r="E818" s="752"/>
      <c r="F818" s="67" t="s">
        <v>378</v>
      </c>
      <c r="H818" s="10"/>
      <c r="I818" s="25"/>
      <c r="J818" s="174"/>
      <c r="K818" s="170"/>
      <c r="L818" s="82"/>
      <c r="M818" s="488">
        <v>9</v>
      </c>
      <c r="N818" s="176">
        <v>8.28</v>
      </c>
      <c r="O818" s="547">
        <f t="shared" si="31"/>
        <v>0.9199999999999999</v>
      </c>
    </row>
    <row r="819" spans="1:15" ht="12.75">
      <c r="A819" s="27">
        <v>698</v>
      </c>
      <c r="B819" s="284">
        <v>5169</v>
      </c>
      <c r="C819" s="284">
        <v>5311</v>
      </c>
      <c r="D819" s="778"/>
      <c r="E819" s="752"/>
      <c r="F819" s="67" t="s">
        <v>399</v>
      </c>
      <c r="H819" s="10"/>
      <c r="I819" s="25"/>
      <c r="J819" s="174"/>
      <c r="K819" s="170"/>
      <c r="L819" s="82"/>
      <c r="M819" s="488">
        <v>5</v>
      </c>
      <c r="N819" s="176">
        <v>5.33</v>
      </c>
      <c r="O819" s="547">
        <f t="shared" si="31"/>
        <v>1.066</v>
      </c>
    </row>
    <row r="820" spans="1:15" ht="12.75">
      <c r="A820" s="27">
        <v>698</v>
      </c>
      <c r="B820" s="30">
        <v>5171</v>
      </c>
      <c r="C820" s="30">
        <v>5311</v>
      </c>
      <c r="D820" s="171"/>
      <c r="E820" s="171"/>
      <c r="F820" s="67" t="s">
        <v>948</v>
      </c>
      <c r="H820" s="10"/>
      <c r="I820" s="25"/>
      <c r="J820" s="174"/>
      <c r="K820" s="170"/>
      <c r="L820" s="82"/>
      <c r="M820" s="488">
        <v>40</v>
      </c>
      <c r="N820" s="176">
        <v>23.42</v>
      </c>
      <c r="O820" s="547">
        <f t="shared" si="31"/>
        <v>0.5855</v>
      </c>
    </row>
    <row r="821" spans="1:15" ht="12.75">
      <c r="A821" s="87">
        <v>698</v>
      </c>
      <c r="B821" s="98"/>
      <c r="C821" s="98"/>
      <c r="D821" s="752"/>
      <c r="E821" s="752"/>
      <c r="F821" s="65" t="s">
        <v>999</v>
      </c>
      <c r="H821" s="10"/>
      <c r="I821" s="25"/>
      <c r="J821" s="174"/>
      <c r="K821" s="170"/>
      <c r="L821" s="82"/>
      <c r="M821" s="343">
        <f>SUM(M816:M820)</f>
        <v>299</v>
      </c>
      <c r="N821" s="198">
        <f>SUM(N816:N820)</f>
        <v>275.98900000000003</v>
      </c>
      <c r="O821" s="551">
        <f t="shared" si="31"/>
        <v>0.9230401337792643</v>
      </c>
    </row>
    <row r="822" spans="1:15" ht="2.25" customHeight="1">
      <c r="A822" s="87"/>
      <c r="B822" s="98"/>
      <c r="C822" s="98"/>
      <c r="D822" s="752"/>
      <c r="E822" s="752"/>
      <c r="F822" s="65"/>
      <c r="H822" s="10"/>
      <c r="I822" s="25"/>
      <c r="J822" s="174"/>
      <c r="K822" s="170"/>
      <c r="L822" s="82"/>
      <c r="M822" s="337"/>
      <c r="N822" s="178"/>
      <c r="O822" s="554"/>
    </row>
    <row r="823" spans="1:15" ht="12.75">
      <c r="A823" s="75">
        <v>699</v>
      </c>
      <c r="B823" s="30">
        <v>5137</v>
      </c>
      <c r="C823" s="30">
        <v>5311</v>
      </c>
      <c r="D823" s="171"/>
      <c r="E823" s="171"/>
      <c r="F823" s="88" t="s">
        <v>932</v>
      </c>
      <c r="H823" s="10"/>
      <c r="I823" s="52"/>
      <c r="J823" s="174"/>
      <c r="K823" s="170"/>
      <c r="L823" s="82"/>
      <c r="M823" s="343">
        <v>250</v>
      </c>
      <c r="N823" s="198">
        <v>247.7</v>
      </c>
      <c r="O823" s="555">
        <f t="shared" si="31"/>
        <v>0.9907999999999999</v>
      </c>
    </row>
    <row r="824" spans="1:15" ht="2.25" customHeight="1">
      <c r="A824" s="89"/>
      <c r="B824" s="32"/>
      <c r="C824" s="32"/>
      <c r="D824" s="306"/>
      <c r="E824" s="306"/>
      <c r="F824" s="88"/>
      <c r="H824" s="10"/>
      <c r="I824" s="4"/>
      <c r="J824" s="152"/>
      <c r="K824" s="176"/>
      <c r="L824" s="175"/>
      <c r="M824" s="338"/>
      <c r="N824" s="178"/>
      <c r="O824" s="554"/>
    </row>
    <row r="825" spans="1:15" ht="12.75">
      <c r="A825" s="79">
        <v>700</v>
      </c>
      <c r="B825" s="32">
        <v>4122</v>
      </c>
      <c r="C825" s="32"/>
      <c r="D825" s="306"/>
      <c r="E825" s="306">
        <v>14005</v>
      </c>
      <c r="F825" s="55" t="s">
        <v>790</v>
      </c>
      <c r="H825" s="10"/>
      <c r="I825" s="4"/>
      <c r="J825" s="152">
        <v>129</v>
      </c>
      <c r="K825" s="176">
        <v>128.9</v>
      </c>
      <c r="L825" s="518">
        <f>K825/J825</f>
        <v>0.9992248062015504</v>
      </c>
      <c r="M825" s="342"/>
      <c r="N825" s="195"/>
      <c r="O825" s="715"/>
    </row>
    <row r="826" spans="1:15" ht="12.75">
      <c r="A826" s="79">
        <v>700</v>
      </c>
      <c r="B826" s="32">
        <v>5139</v>
      </c>
      <c r="C826" s="32">
        <v>5311</v>
      </c>
      <c r="D826" s="306"/>
      <c r="E826" s="306">
        <v>14005</v>
      </c>
      <c r="F826" s="55" t="s">
        <v>1034</v>
      </c>
      <c r="H826" s="10"/>
      <c r="I826" s="4"/>
      <c r="J826" s="174"/>
      <c r="K826" s="170"/>
      <c r="L826" s="82"/>
      <c r="M826" s="337">
        <v>4</v>
      </c>
      <c r="N826" s="176">
        <v>1.767</v>
      </c>
      <c r="O826" s="719">
        <f>N826/M826</f>
        <v>0.44175</v>
      </c>
    </row>
    <row r="827" spans="1:15" ht="12.75">
      <c r="A827" s="79">
        <v>700</v>
      </c>
      <c r="B827" s="32">
        <v>5137</v>
      </c>
      <c r="C827" s="32">
        <v>5311</v>
      </c>
      <c r="D827" s="306"/>
      <c r="E827" s="306">
        <v>14005</v>
      </c>
      <c r="F827" s="55" t="s">
        <v>160</v>
      </c>
      <c r="H827" s="10"/>
      <c r="I827" s="4"/>
      <c r="J827" s="174"/>
      <c r="K827" s="170"/>
      <c r="L827" s="82"/>
      <c r="M827" s="337">
        <v>16</v>
      </c>
      <c r="N827" s="176">
        <v>18.34</v>
      </c>
      <c r="O827" s="719">
        <f>N827/M827</f>
        <v>1.14625</v>
      </c>
    </row>
    <row r="828" spans="1:15" ht="12.75">
      <c r="A828" s="79">
        <v>700</v>
      </c>
      <c r="B828" s="32">
        <v>5169</v>
      </c>
      <c r="C828" s="32">
        <v>5311</v>
      </c>
      <c r="D828" s="306"/>
      <c r="E828" s="306">
        <v>14005</v>
      </c>
      <c r="F828" s="55" t="s">
        <v>52</v>
      </c>
      <c r="H828" s="10"/>
      <c r="I828" s="4"/>
      <c r="J828" s="174"/>
      <c r="K828" s="170"/>
      <c r="L828" s="82"/>
      <c r="M828" s="495">
        <v>109</v>
      </c>
      <c r="N828" s="205">
        <v>108.792</v>
      </c>
      <c r="O828" s="719">
        <f>N828/M828</f>
        <v>0.9980917431192661</v>
      </c>
    </row>
    <row r="829" spans="1:15" ht="14.25" customHeight="1">
      <c r="A829" s="79">
        <v>700</v>
      </c>
      <c r="B829" s="32">
        <v>5169</v>
      </c>
      <c r="C829" s="32">
        <v>5311</v>
      </c>
      <c r="D829" s="306"/>
      <c r="E829" s="306"/>
      <c r="F829" s="55" t="s">
        <v>344</v>
      </c>
      <c r="G829" s="4"/>
      <c r="H829" s="48"/>
      <c r="I829" s="4"/>
      <c r="J829" s="194"/>
      <c r="K829" s="195"/>
      <c r="L829" s="341"/>
      <c r="M829" s="495">
        <v>134</v>
      </c>
      <c r="N829" s="205">
        <v>128.77</v>
      </c>
      <c r="O829" s="719">
        <f>N829/M829</f>
        <v>0.9609701492537314</v>
      </c>
    </row>
    <row r="830" spans="1:15" ht="13.5" customHeight="1">
      <c r="A830" s="89">
        <v>700</v>
      </c>
      <c r="B830" s="32"/>
      <c r="C830" s="32"/>
      <c r="D830" s="306"/>
      <c r="E830" s="306"/>
      <c r="F830" s="88" t="s">
        <v>791</v>
      </c>
      <c r="G830" s="4"/>
      <c r="H830" s="48"/>
      <c r="I830" s="4"/>
      <c r="J830" s="150">
        <f>SUM(J825:J829)</f>
        <v>129</v>
      </c>
      <c r="K830" s="178">
        <f>SUM(K825:K829)</f>
        <v>128.9</v>
      </c>
      <c r="L830" s="519">
        <f>K830/J830</f>
        <v>0.9992248062015504</v>
      </c>
      <c r="M830" s="338">
        <f>SUM(M826:M829)</f>
        <v>263</v>
      </c>
      <c r="N830" s="178">
        <f>SUM(N826:N829)</f>
        <v>257.669</v>
      </c>
      <c r="O830" s="554">
        <f>N830/M830</f>
        <v>0.9797300380228137</v>
      </c>
    </row>
    <row r="831" spans="1:15" ht="2.25" customHeight="1">
      <c r="A831" s="89"/>
      <c r="B831" s="32"/>
      <c r="C831" s="32"/>
      <c r="D831" s="306"/>
      <c r="E831" s="306"/>
      <c r="F831" s="88"/>
      <c r="G831" s="4"/>
      <c r="H831" s="48"/>
      <c r="I831" s="4"/>
      <c r="J831" s="150"/>
      <c r="K831" s="178"/>
      <c r="L831" s="328"/>
      <c r="M831" s="338"/>
      <c r="N831" s="178"/>
      <c r="O831" s="328"/>
    </row>
    <row r="832" spans="1:15" ht="12.75">
      <c r="A832" s="87">
        <v>702</v>
      </c>
      <c r="B832" s="30">
        <v>1346</v>
      </c>
      <c r="C832" s="30"/>
      <c r="D832" s="171"/>
      <c r="E832" s="171"/>
      <c r="F832" s="151" t="s">
        <v>188</v>
      </c>
      <c r="G832" s="11"/>
      <c r="H832" s="12"/>
      <c r="I832" s="11"/>
      <c r="J832" s="717">
        <v>650</v>
      </c>
      <c r="K832" s="199">
        <v>672.2</v>
      </c>
      <c r="L832" s="718">
        <f aca="true" t="shared" si="32" ref="L832:L839">K832/J832</f>
        <v>1.0341538461538462</v>
      </c>
      <c r="M832" s="185"/>
      <c r="N832" s="168"/>
      <c r="O832" s="326"/>
    </row>
    <row r="833" spans="1:15" ht="12.75">
      <c r="A833" s="87">
        <v>703</v>
      </c>
      <c r="B833" s="30">
        <v>2210</v>
      </c>
      <c r="C833" s="30">
        <v>5311</v>
      </c>
      <c r="D833" s="171"/>
      <c r="E833" s="171"/>
      <c r="F833" s="65" t="s">
        <v>25</v>
      </c>
      <c r="G833" s="11"/>
      <c r="H833" s="12"/>
      <c r="I833" s="11"/>
      <c r="J833" s="489">
        <v>1200</v>
      </c>
      <c r="K833" s="199">
        <v>1158.596</v>
      </c>
      <c r="L833" s="716">
        <f t="shared" si="32"/>
        <v>0.9654966666666667</v>
      </c>
      <c r="M833" s="185"/>
      <c r="N833" s="168"/>
      <c r="O833" s="326"/>
    </row>
    <row r="834" spans="1:15" ht="12.75">
      <c r="A834" s="87">
        <v>703</v>
      </c>
      <c r="B834" s="30">
        <v>2324</v>
      </c>
      <c r="C834" s="30">
        <v>5311</v>
      </c>
      <c r="D834" s="171"/>
      <c r="E834" s="171"/>
      <c r="F834" s="65" t="s">
        <v>221</v>
      </c>
      <c r="G834" s="11"/>
      <c r="H834" s="12"/>
      <c r="I834" s="11"/>
      <c r="J834" s="556">
        <v>10</v>
      </c>
      <c r="K834" s="198">
        <v>7.9</v>
      </c>
      <c r="L834" s="557">
        <f t="shared" si="32"/>
        <v>0.79</v>
      </c>
      <c r="M834" s="185"/>
      <c r="N834" s="168"/>
      <c r="O834" s="326"/>
    </row>
    <row r="835" spans="1:15" ht="12.75">
      <c r="A835" s="87">
        <v>704</v>
      </c>
      <c r="B835" s="30">
        <v>2111</v>
      </c>
      <c r="C835" s="30">
        <v>5311</v>
      </c>
      <c r="D835" s="171"/>
      <c r="E835" s="171"/>
      <c r="F835" s="150" t="s">
        <v>204</v>
      </c>
      <c r="G835" s="11"/>
      <c r="H835" s="12"/>
      <c r="I835" s="11"/>
      <c r="J835" s="803">
        <v>185</v>
      </c>
      <c r="K835" s="178">
        <v>197.12</v>
      </c>
      <c r="L835" s="804">
        <f t="shared" si="32"/>
        <v>1.0655135135135136</v>
      </c>
      <c r="M835" s="505"/>
      <c r="N835" s="168"/>
      <c r="O835" s="326"/>
    </row>
    <row r="836" spans="1:15" ht="12.75">
      <c r="A836" s="87">
        <v>704</v>
      </c>
      <c r="B836" s="30">
        <v>2321</v>
      </c>
      <c r="C836" s="30">
        <v>5311</v>
      </c>
      <c r="D836" s="171"/>
      <c r="E836" s="171"/>
      <c r="F836" s="203" t="s">
        <v>673</v>
      </c>
      <c r="G836" s="4"/>
      <c r="H836" s="317"/>
      <c r="I836" s="50"/>
      <c r="J836" s="803">
        <v>3</v>
      </c>
      <c r="K836" s="178">
        <v>3.017</v>
      </c>
      <c r="L836" s="804">
        <f t="shared" si="32"/>
        <v>1.0056666666666667</v>
      </c>
      <c r="M836" s="505"/>
      <c r="N836" s="168"/>
      <c r="O836" s="326"/>
    </row>
    <row r="837" spans="1:15" ht="13.5" thickBot="1">
      <c r="A837" s="87">
        <v>704</v>
      </c>
      <c r="B837" s="30">
        <v>5175</v>
      </c>
      <c r="C837" s="30">
        <v>5311</v>
      </c>
      <c r="D837" s="171"/>
      <c r="E837" s="171"/>
      <c r="F837" s="203" t="s">
        <v>786</v>
      </c>
      <c r="G837" s="4"/>
      <c r="H837" s="317"/>
      <c r="I837" s="50"/>
      <c r="J837" s="801"/>
      <c r="K837" s="195"/>
      <c r="L837" s="802"/>
      <c r="M837" s="818">
        <v>3</v>
      </c>
      <c r="N837" s="198">
        <v>3</v>
      </c>
      <c r="O837" s="523">
        <f>N837/M837</f>
        <v>1</v>
      </c>
    </row>
    <row r="838" spans="1:15" ht="13.5" thickBot="1">
      <c r="A838" s="5"/>
      <c r="B838" s="5"/>
      <c r="C838" s="5"/>
      <c r="D838" s="369"/>
      <c r="E838" s="369"/>
      <c r="F838" s="39" t="s">
        <v>334</v>
      </c>
      <c r="G838" s="42"/>
      <c r="H838" s="118"/>
      <c r="I838" s="53">
        <f>SUM(I817:I835)</f>
        <v>0</v>
      </c>
      <c r="J838" s="558">
        <f>SUM(J835+J834+J833+J832+J830+J836)</f>
        <v>2177</v>
      </c>
      <c r="K838" s="201">
        <f>SUM(K835+K834+K833+K832+K830+K836)</f>
        <v>2167.7329999999997</v>
      </c>
      <c r="L838" s="559">
        <f t="shared" si="32"/>
        <v>0.995743224621038</v>
      </c>
      <c r="M838" s="331">
        <f>SUM(M830+M823+M821+M837)</f>
        <v>815</v>
      </c>
      <c r="N838" s="201">
        <f>SUM(N830+N823+N821+N837)</f>
        <v>784.358</v>
      </c>
      <c r="O838" s="522">
        <f>N838/M838</f>
        <v>0.9624024539877299</v>
      </c>
    </row>
    <row r="839" spans="1:15" ht="13.5" thickBot="1">
      <c r="A839" s="6"/>
      <c r="B839" s="6"/>
      <c r="C839" s="6"/>
      <c r="D839" s="754"/>
      <c r="E839" s="754"/>
      <c r="F839" s="24" t="s">
        <v>328</v>
      </c>
      <c r="G839" s="106"/>
      <c r="H839" s="94"/>
      <c r="I839" s="93">
        <f>SUM(I838)</f>
        <v>0</v>
      </c>
      <c r="J839" s="350">
        <f>SUM(J838)</f>
        <v>2177</v>
      </c>
      <c r="K839" s="213">
        <f>SUM(K838)</f>
        <v>2167.7329999999997</v>
      </c>
      <c r="L839" s="560">
        <f t="shared" si="32"/>
        <v>0.995743224621038</v>
      </c>
      <c r="M839" s="212">
        <f>SUM(M838+M814)</f>
        <v>11471</v>
      </c>
      <c r="N839" s="213">
        <f>SUM(N838+N814)</f>
        <v>11410.486</v>
      </c>
      <c r="O839" s="524">
        <f>N839/M839</f>
        <v>0.994724609885799</v>
      </c>
    </row>
    <row r="840" spans="1:15" ht="3" customHeight="1" thickBot="1">
      <c r="A840" s="6"/>
      <c r="B840" s="6"/>
      <c r="C840" s="6"/>
      <c r="D840" s="754"/>
      <c r="E840" s="754"/>
      <c r="F840" s="17"/>
      <c r="G840" s="2"/>
      <c r="H840" s="15"/>
      <c r="I840" s="2"/>
      <c r="J840" s="183"/>
      <c r="K840" s="184"/>
      <c r="L840" s="110"/>
      <c r="M840" s="185"/>
      <c r="N840" s="168"/>
      <c r="O840" s="326"/>
    </row>
    <row r="841" spans="1:15" ht="13.5" thickBot="1">
      <c r="A841" s="7">
        <v>14</v>
      </c>
      <c r="B841" s="60"/>
      <c r="C841" s="60"/>
      <c r="D841" s="764"/>
      <c r="E841" s="764"/>
      <c r="F841" s="22" t="s">
        <v>43</v>
      </c>
      <c r="H841" s="10"/>
      <c r="J841" s="81"/>
      <c r="K841" s="168"/>
      <c r="L841" s="185"/>
      <c r="M841" s="185"/>
      <c r="N841" s="168"/>
      <c r="O841" s="326"/>
    </row>
    <row r="842" spans="1:15" ht="12.75">
      <c r="A842" s="284" t="s">
        <v>135</v>
      </c>
      <c r="B842" s="284" t="s">
        <v>136</v>
      </c>
      <c r="C842" s="284">
        <v>6112</v>
      </c>
      <c r="D842" s="778"/>
      <c r="E842" s="752"/>
      <c r="F842" s="67" t="s">
        <v>137</v>
      </c>
      <c r="H842" s="9"/>
      <c r="I842" s="4"/>
      <c r="J842" s="370"/>
      <c r="K842" s="170"/>
      <c r="L842" s="82"/>
      <c r="M842" s="327">
        <v>1216</v>
      </c>
      <c r="N842" s="176">
        <v>1202.89</v>
      </c>
      <c r="O842" s="518">
        <f>N842/M842</f>
        <v>0.98921875</v>
      </c>
    </row>
    <row r="843" spans="1:15" ht="12.75">
      <c r="A843" s="285">
        <v>721</v>
      </c>
      <c r="B843" s="284">
        <v>5031</v>
      </c>
      <c r="C843" s="284">
        <v>6112</v>
      </c>
      <c r="D843" s="778"/>
      <c r="E843" s="752"/>
      <c r="F843" s="67" t="s">
        <v>69</v>
      </c>
      <c r="H843" s="9"/>
      <c r="I843" s="4"/>
      <c r="J843" s="174"/>
      <c r="K843" s="170"/>
      <c r="L843" s="82"/>
      <c r="M843" s="327">
        <v>317</v>
      </c>
      <c r="N843" s="176">
        <v>307.71</v>
      </c>
      <c r="O843" s="518">
        <f>N843/M843</f>
        <v>0.9706940063091481</v>
      </c>
    </row>
    <row r="844" spans="1:15" ht="12.75">
      <c r="A844" s="284">
        <v>721</v>
      </c>
      <c r="B844" s="284">
        <v>5032</v>
      </c>
      <c r="C844" s="284">
        <v>6112</v>
      </c>
      <c r="D844" s="778"/>
      <c r="E844" s="752"/>
      <c r="F844" s="67" t="s">
        <v>70</v>
      </c>
      <c r="H844" s="9"/>
      <c r="I844" s="4"/>
      <c r="J844" s="174"/>
      <c r="K844" s="170"/>
      <c r="L844" s="82"/>
      <c r="M844" s="327">
        <v>110</v>
      </c>
      <c r="N844" s="176">
        <v>110.428</v>
      </c>
      <c r="O844" s="518">
        <f>N844/M844</f>
        <v>1.0038909090909092</v>
      </c>
    </row>
    <row r="845" spans="1:15" ht="13.5" thickBot="1">
      <c r="A845" s="286">
        <v>721</v>
      </c>
      <c r="B845" s="72"/>
      <c r="C845" s="72"/>
      <c r="D845" s="766"/>
      <c r="E845" s="766"/>
      <c r="F845" s="65" t="s">
        <v>85</v>
      </c>
      <c r="G845" s="74"/>
      <c r="H845" s="9"/>
      <c r="I845" s="4"/>
      <c r="J845" s="174"/>
      <c r="K845" s="170"/>
      <c r="L845" s="82"/>
      <c r="M845" s="397">
        <f>SUM(M842:M844)</f>
        <v>1643</v>
      </c>
      <c r="N845" s="198">
        <f>SUM(N842:N844)</f>
        <v>1621.0280000000002</v>
      </c>
      <c r="O845" s="523">
        <f>N845/M845</f>
        <v>0.9866269020085211</v>
      </c>
    </row>
    <row r="846" spans="1:15" ht="13.5" thickBot="1">
      <c r="A846" s="6"/>
      <c r="B846" s="6"/>
      <c r="C846" s="6"/>
      <c r="D846" s="754"/>
      <c r="E846" s="754"/>
      <c r="F846" s="24" t="s">
        <v>45</v>
      </c>
      <c r="G846" s="91"/>
      <c r="H846" s="94"/>
      <c r="I846" s="144"/>
      <c r="J846" s="298"/>
      <c r="K846" s="213"/>
      <c r="L846" s="212"/>
      <c r="M846" s="335">
        <f>SUM(M845)</f>
        <v>1643</v>
      </c>
      <c r="N846" s="213">
        <f>SUM(N845)</f>
        <v>1621.0280000000002</v>
      </c>
      <c r="O846" s="524">
        <f>N846/M846</f>
        <v>0.9866269020085211</v>
      </c>
    </row>
    <row r="847" spans="1:15" ht="3" customHeight="1" thickBot="1">
      <c r="A847" s="31"/>
      <c r="B847" s="31"/>
      <c r="C847" s="31"/>
      <c r="D847" s="503"/>
      <c r="E847" s="503"/>
      <c r="H847" s="10"/>
      <c r="J847" s="81"/>
      <c r="K847" s="168"/>
      <c r="L847" s="185"/>
      <c r="M847" s="185"/>
      <c r="N847" s="168"/>
      <c r="O847" s="326"/>
    </row>
    <row r="848" spans="1:15" ht="13.5" thickBot="1">
      <c r="A848" s="7">
        <v>15</v>
      </c>
      <c r="B848" s="60"/>
      <c r="C848" s="60"/>
      <c r="D848" s="764"/>
      <c r="E848" s="764"/>
      <c r="F848" s="22" t="s">
        <v>46</v>
      </c>
      <c r="H848" s="10"/>
      <c r="J848" s="81"/>
      <c r="K848" s="168"/>
      <c r="L848" s="185"/>
      <c r="M848" s="185"/>
      <c r="N848" s="168"/>
      <c r="O848" s="326"/>
    </row>
    <row r="849" spans="1:15" ht="12.75">
      <c r="A849" s="75">
        <v>728</v>
      </c>
      <c r="B849" s="30">
        <v>5023</v>
      </c>
      <c r="C849" s="30">
        <v>6112</v>
      </c>
      <c r="D849" s="171"/>
      <c r="E849" s="171"/>
      <c r="F849" s="11" t="s">
        <v>47</v>
      </c>
      <c r="G849" s="11"/>
      <c r="H849" s="10"/>
      <c r="I849" s="52"/>
      <c r="J849" s="174"/>
      <c r="K849" s="170"/>
      <c r="L849" s="82"/>
      <c r="M849" s="328">
        <v>407</v>
      </c>
      <c r="N849" s="178">
        <v>395.24</v>
      </c>
      <c r="O849" s="519">
        <f>N849/M849</f>
        <v>0.9711056511056512</v>
      </c>
    </row>
    <row r="850" spans="1:15" ht="13.5" thickBot="1">
      <c r="A850" s="87">
        <v>728</v>
      </c>
      <c r="B850" s="30">
        <v>5032</v>
      </c>
      <c r="C850" s="30">
        <v>6112</v>
      </c>
      <c r="D850" s="171"/>
      <c r="E850" s="171"/>
      <c r="F850" s="67" t="s">
        <v>70</v>
      </c>
      <c r="G850" s="4"/>
      <c r="H850" s="10"/>
      <c r="I850" s="50"/>
      <c r="J850" s="174"/>
      <c r="K850" s="170"/>
      <c r="L850" s="82"/>
      <c r="M850" s="328">
        <v>38</v>
      </c>
      <c r="N850" s="178">
        <v>36.168</v>
      </c>
      <c r="O850" s="519">
        <f>N850/M850</f>
        <v>0.9517894736842105</v>
      </c>
    </row>
    <row r="851" spans="1:15" ht="13.5" thickBot="1">
      <c r="A851" s="6"/>
      <c r="B851" s="6"/>
      <c r="C851" s="6"/>
      <c r="D851" s="754"/>
      <c r="E851" s="754"/>
      <c r="F851" s="24" t="s">
        <v>48</v>
      </c>
      <c r="G851" s="106"/>
      <c r="H851" s="94"/>
      <c r="I851" s="144"/>
      <c r="J851" s="111"/>
      <c r="K851" s="189"/>
      <c r="L851" s="188"/>
      <c r="M851" s="215">
        <f>SUM(M849:M850)</f>
        <v>445</v>
      </c>
      <c r="N851" s="216">
        <f>SUM(N849:N850)</f>
        <v>431.408</v>
      </c>
      <c r="O851" s="524">
        <f>N851/M851</f>
        <v>0.969456179775281</v>
      </c>
    </row>
    <row r="852" spans="1:15" ht="3.75" customHeight="1" thickBot="1">
      <c r="A852" s="36"/>
      <c r="B852" s="36"/>
      <c r="C852" s="36"/>
      <c r="D852" s="365"/>
      <c r="E852" s="365"/>
      <c r="F852" s="17"/>
      <c r="G852" s="1"/>
      <c r="H852" s="15"/>
      <c r="I852" s="2"/>
      <c r="J852" s="83"/>
      <c r="K852" s="197"/>
      <c r="L852" s="206"/>
      <c r="M852" s="206"/>
      <c r="N852" s="197"/>
      <c r="O852" s="342"/>
    </row>
    <row r="853" spans="1:15" ht="13.5" thickBot="1">
      <c r="A853" s="7">
        <v>16</v>
      </c>
      <c r="B853" s="60"/>
      <c r="C853" s="60"/>
      <c r="D853" s="764"/>
      <c r="E853" s="764"/>
      <c r="F853" s="16" t="s">
        <v>313</v>
      </c>
      <c r="G853" s="137"/>
      <c r="H853" s="407"/>
      <c r="I853" s="137"/>
      <c r="J853" s="409"/>
      <c r="K853" s="410"/>
      <c r="L853" s="411"/>
      <c r="M853" s="206"/>
      <c r="N853" s="197"/>
      <c r="O853" s="342"/>
    </row>
    <row r="854" spans="1:15" ht="3.75" customHeight="1" thickBot="1">
      <c r="A854" s="36"/>
      <c r="B854" s="36"/>
      <c r="C854" s="36"/>
      <c r="D854" s="365"/>
      <c r="E854" s="365"/>
      <c r="F854" s="17"/>
      <c r="G854" s="2"/>
      <c r="H854" s="15"/>
      <c r="I854" s="2"/>
      <c r="J854" s="83"/>
      <c r="K854" s="197"/>
      <c r="L854" s="206"/>
      <c r="M854" s="206"/>
      <c r="N854" s="197"/>
      <c r="O854" s="342"/>
    </row>
    <row r="855" spans="1:15" ht="13.5" thickBot="1">
      <c r="A855" s="36"/>
      <c r="B855" s="36"/>
      <c r="C855" s="36"/>
      <c r="D855" s="365"/>
      <c r="E855" s="365"/>
      <c r="F855" s="242" t="s">
        <v>330</v>
      </c>
      <c r="G855" s="2"/>
      <c r="H855" s="15"/>
      <c r="I855" s="2"/>
      <c r="J855" s="83"/>
      <c r="K855" s="197"/>
      <c r="L855" s="206"/>
      <c r="M855" s="206"/>
      <c r="N855" s="197"/>
      <c r="O855" s="342"/>
    </row>
    <row r="856" spans="1:15" ht="12.75">
      <c r="A856" s="125">
        <v>322</v>
      </c>
      <c r="B856" s="101">
        <v>4122</v>
      </c>
      <c r="C856" s="101"/>
      <c r="D856" s="172"/>
      <c r="E856" s="172">
        <v>348</v>
      </c>
      <c r="F856" s="374" t="s">
        <v>739</v>
      </c>
      <c r="G856" s="2"/>
      <c r="H856" s="15"/>
      <c r="I856" s="2"/>
      <c r="J856" s="104">
        <v>20</v>
      </c>
      <c r="K856" s="179">
        <v>20.23</v>
      </c>
      <c r="L856" s="539">
        <f>K856/J856</f>
        <v>1.0115</v>
      </c>
      <c r="M856" s="206"/>
      <c r="N856" s="197"/>
      <c r="O856" s="342"/>
    </row>
    <row r="857" spans="1:15" ht="12.75">
      <c r="A857" s="125">
        <v>322</v>
      </c>
      <c r="B857" s="101">
        <v>5172</v>
      </c>
      <c r="C857" s="101">
        <v>6171</v>
      </c>
      <c r="D857" s="172"/>
      <c r="E857" s="172"/>
      <c r="F857" s="73" t="s">
        <v>674</v>
      </c>
      <c r="G857" s="2"/>
      <c r="H857" s="15"/>
      <c r="I857" s="2"/>
      <c r="J857" s="183"/>
      <c r="K857" s="184"/>
      <c r="L857" s="693"/>
      <c r="M857" s="403">
        <v>20</v>
      </c>
      <c r="N857" s="179">
        <v>20.23</v>
      </c>
      <c r="O857" s="539">
        <f>N857/M857</f>
        <v>1.0115</v>
      </c>
    </row>
    <row r="858" spans="1:15" ht="12.75">
      <c r="A858" s="125">
        <v>322</v>
      </c>
      <c r="B858" s="101">
        <v>5172</v>
      </c>
      <c r="C858" s="101">
        <v>6171</v>
      </c>
      <c r="D858" s="172"/>
      <c r="E858" s="172">
        <v>348</v>
      </c>
      <c r="F858" s="67" t="s">
        <v>740</v>
      </c>
      <c r="G858" s="2"/>
      <c r="H858" s="15"/>
      <c r="I858" s="2"/>
      <c r="J858" s="83"/>
      <c r="K858" s="197"/>
      <c r="L858" s="206"/>
      <c r="M858" s="403">
        <v>20</v>
      </c>
      <c r="N858" s="179">
        <v>20.23</v>
      </c>
      <c r="O858" s="539">
        <f>N858/M858</f>
        <v>1.0115</v>
      </c>
    </row>
    <row r="859" spans="1:15" ht="3" customHeight="1">
      <c r="A859" s="125"/>
      <c r="B859" s="125"/>
      <c r="C859" s="125"/>
      <c r="D859" s="367"/>
      <c r="E859" s="367"/>
      <c r="F859" s="65"/>
      <c r="G859" s="2"/>
      <c r="H859" s="15"/>
      <c r="I859" s="2"/>
      <c r="J859" s="83"/>
      <c r="K859" s="197"/>
      <c r="L859" s="206"/>
      <c r="M859" s="186"/>
      <c r="N859" s="180"/>
      <c r="O859" s="338"/>
    </row>
    <row r="860" spans="1:15" ht="12.75">
      <c r="A860" s="84">
        <v>332</v>
      </c>
      <c r="B860" s="76">
        <v>5169</v>
      </c>
      <c r="C860" s="76">
        <v>3635</v>
      </c>
      <c r="D860" s="756"/>
      <c r="E860" s="756"/>
      <c r="F860" s="373" t="s">
        <v>317</v>
      </c>
      <c r="G860" s="282"/>
      <c r="H860" s="291"/>
      <c r="I860" s="282"/>
      <c r="J860" s="81"/>
      <c r="K860" s="168"/>
      <c r="L860" s="185"/>
      <c r="M860" s="327">
        <v>500</v>
      </c>
      <c r="N860" s="176">
        <v>499.8</v>
      </c>
      <c r="O860" s="518">
        <f>N860/M860</f>
        <v>0.9996</v>
      </c>
    </row>
    <row r="861" spans="1:15" ht="12.75">
      <c r="A861" s="89">
        <v>335</v>
      </c>
      <c r="B861" s="32">
        <v>5166</v>
      </c>
      <c r="C861" s="51">
        <v>3635</v>
      </c>
      <c r="D861" s="763"/>
      <c r="E861" s="306"/>
      <c r="F861" s="204" t="s">
        <v>380</v>
      </c>
      <c r="G861" s="252"/>
      <c r="H861" s="414"/>
      <c r="I861" s="417"/>
      <c r="J861" s="82"/>
      <c r="K861" s="170"/>
      <c r="L861" s="383"/>
      <c r="M861" s="402">
        <v>750</v>
      </c>
      <c r="N861" s="222">
        <v>758.447</v>
      </c>
      <c r="O861" s="561">
        <f>N861/M861</f>
        <v>1.0112626666666666</v>
      </c>
    </row>
    <row r="862" spans="1:15" ht="13.5" thickBot="1">
      <c r="A862" s="87">
        <v>336</v>
      </c>
      <c r="B862" s="30">
        <v>5169</v>
      </c>
      <c r="C862" s="30">
        <v>3635</v>
      </c>
      <c r="D862" s="171"/>
      <c r="E862" s="171"/>
      <c r="F862" s="204" t="s">
        <v>408</v>
      </c>
      <c r="G862" s="252"/>
      <c r="H862" s="414"/>
      <c r="I862" s="476"/>
      <c r="J862" s="82"/>
      <c r="K862" s="170"/>
      <c r="L862" s="383"/>
      <c r="M862" s="402">
        <v>37</v>
      </c>
      <c r="N862" s="222">
        <v>38.67</v>
      </c>
      <c r="O862" s="561">
        <f>N862/M862</f>
        <v>1.0451351351351352</v>
      </c>
    </row>
    <row r="863" spans="1:15" ht="13.5" thickBot="1">
      <c r="A863" s="6"/>
      <c r="B863" s="5"/>
      <c r="C863" s="5"/>
      <c r="D863" s="369"/>
      <c r="E863" s="369"/>
      <c r="F863" s="140" t="s">
        <v>338</v>
      </c>
      <c r="G863" s="430"/>
      <c r="H863" s="431"/>
      <c r="I863" s="562"/>
      <c r="J863" s="209">
        <f>SUM(J856:J862)</f>
        <v>20</v>
      </c>
      <c r="K863" s="201">
        <f>SUM(K856:K862)</f>
        <v>20.23</v>
      </c>
      <c r="L863" s="546">
        <f>K863/J863</f>
        <v>1.0115</v>
      </c>
      <c r="M863" s="357">
        <f>SUM(M857:M862)</f>
        <v>1327</v>
      </c>
      <c r="N863" s="201">
        <f>SUM(N857:N862)</f>
        <v>1337.377</v>
      </c>
      <c r="O863" s="563">
        <f>N863/M863</f>
        <v>1.0078198944988697</v>
      </c>
    </row>
    <row r="864" spans="1:15" ht="3" customHeight="1" thickBot="1">
      <c r="A864" s="6"/>
      <c r="B864" s="5"/>
      <c r="C864" s="5"/>
      <c r="D864" s="369"/>
      <c r="E864" s="369"/>
      <c r="F864" s="194"/>
      <c r="H864" s="9"/>
      <c r="I864" s="4"/>
      <c r="J864" s="82"/>
      <c r="K864" s="170"/>
      <c r="L864" s="383"/>
      <c r="M864" s="334"/>
      <c r="N864" s="197"/>
      <c r="O864" s="334"/>
    </row>
    <row r="865" spans="1:15" ht="13.5" thickBot="1">
      <c r="A865" s="5"/>
      <c r="B865" s="5"/>
      <c r="C865" s="5"/>
      <c r="D865" s="369"/>
      <c r="E865" s="369"/>
      <c r="F865" s="242" t="s">
        <v>329</v>
      </c>
      <c r="H865" s="15"/>
      <c r="J865" s="81"/>
      <c r="K865" s="168"/>
      <c r="L865" s="185"/>
      <c r="M865" s="81"/>
      <c r="N865" s="168"/>
      <c r="O865" s="326"/>
    </row>
    <row r="866" spans="1:15" ht="12.75">
      <c r="A866" s="87">
        <v>340</v>
      </c>
      <c r="B866" s="26">
        <v>2210</v>
      </c>
      <c r="C866" s="26">
        <v>3322</v>
      </c>
      <c r="D866" s="171"/>
      <c r="E866" s="171"/>
      <c r="F866" s="65" t="s">
        <v>225</v>
      </c>
      <c r="G866" s="11"/>
      <c r="H866" s="11"/>
      <c r="I866" s="11"/>
      <c r="J866" s="328">
        <v>141</v>
      </c>
      <c r="K866" s="178">
        <v>159</v>
      </c>
      <c r="L866" s="519">
        <f>K866/J866</f>
        <v>1.127659574468085</v>
      </c>
      <c r="M866" s="221"/>
      <c r="N866" s="195"/>
      <c r="O866" s="341"/>
    </row>
    <row r="867" spans="1:15" ht="12.75">
      <c r="A867" s="87">
        <v>340</v>
      </c>
      <c r="B867" s="26">
        <v>2324</v>
      </c>
      <c r="C867" s="26">
        <v>3322</v>
      </c>
      <c r="D867" s="171"/>
      <c r="E867" s="171"/>
      <c r="F867" s="65" t="s">
        <v>993</v>
      </c>
      <c r="G867" s="11"/>
      <c r="H867" s="11"/>
      <c r="I867" s="11"/>
      <c r="J867" s="328">
        <v>10</v>
      </c>
      <c r="K867" s="178">
        <v>4</v>
      </c>
      <c r="L867" s="519">
        <f>K867/J867</f>
        <v>0.4</v>
      </c>
      <c r="M867" s="221"/>
      <c r="N867" s="195"/>
      <c r="O867" s="341"/>
    </row>
    <row r="868" spans="1:15" ht="2.25" customHeight="1">
      <c r="A868" s="87"/>
      <c r="B868" s="26"/>
      <c r="C868" s="26"/>
      <c r="D868" s="171"/>
      <c r="E868" s="171"/>
      <c r="F868" s="65"/>
      <c r="G868" s="4"/>
      <c r="H868" s="4"/>
      <c r="I868" s="4"/>
      <c r="J868" s="328"/>
      <c r="K868" s="178"/>
      <c r="L868" s="519"/>
      <c r="M868" s="221"/>
      <c r="N868" s="195"/>
      <c r="O868" s="341"/>
    </row>
    <row r="869" spans="1:15" ht="12" customHeight="1">
      <c r="A869" s="26">
        <v>365</v>
      </c>
      <c r="B869" s="26">
        <v>4116</v>
      </c>
      <c r="C869" s="26"/>
      <c r="D869" s="171"/>
      <c r="E869" s="171">
        <v>34054</v>
      </c>
      <c r="F869" s="263" t="s">
        <v>362</v>
      </c>
      <c r="G869" s="4"/>
      <c r="H869" s="4"/>
      <c r="I869" s="4"/>
      <c r="J869" s="327">
        <v>690</v>
      </c>
      <c r="K869" s="176">
        <v>690</v>
      </c>
      <c r="L869" s="518">
        <f>K869/J869</f>
        <v>1</v>
      </c>
      <c r="M869" s="221"/>
      <c r="N869" s="195"/>
      <c r="O869" s="341"/>
    </row>
    <row r="870" spans="1:15" ht="12" customHeight="1">
      <c r="A870" s="26">
        <v>365</v>
      </c>
      <c r="B870" s="26">
        <v>5493</v>
      </c>
      <c r="C870" s="26">
        <v>3322</v>
      </c>
      <c r="D870" s="171"/>
      <c r="E870" s="171">
        <v>34054</v>
      </c>
      <c r="F870" s="73" t="s">
        <v>363</v>
      </c>
      <c r="G870" s="4"/>
      <c r="H870" s="4"/>
      <c r="I870" s="4"/>
      <c r="J870" s="336"/>
      <c r="K870" s="170"/>
      <c r="L870" s="650"/>
      <c r="M870" s="175">
        <v>150</v>
      </c>
      <c r="N870" s="176">
        <v>150</v>
      </c>
      <c r="O870" s="518">
        <f>N870/M870</f>
        <v>1</v>
      </c>
    </row>
    <row r="871" spans="1:15" ht="12" customHeight="1">
      <c r="A871" s="26">
        <v>365</v>
      </c>
      <c r="B871" s="26">
        <v>5493</v>
      </c>
      <c r="C871" s="26">
        <v>3322</v>
      </c>
      <c r="D871" s="171"/>
      <c r="E871" s="171"/>
      <c r="F871" s="263" t="s">
        <v>364</v>
      </c>
      <c r="G871" s="4"/>
      <c r="H871" s="4"/>
      <c r="I871" s="4"/>
      <c r="J871" s="336"/>
      <c r="K871" s="170"/>
      <c r="L871" s="650"/>
      <c r="M871" s="175">
        <v>33</v>
      </c>
      <c r="N871" s="176">
        <v>32.99</v>
      </c>
      <c r="O871" s="518">
        <f>N871/M871</f>
        <v>0.9996969696969698</v>
      </c>
    </row>
    <row r="872" spans="1:15" ht="12" customHeight="1">
      <c r="A872" s="26">
        <v>365</v>
      </c>
      <c r="B872" s="26">
        <v>5223</v>
      </c>
      <c r="C872" s="26">
        <v>3322</v>
      </c>
      <c r="D872" s="171"/>
      <c r="E872" s="171">
        <v>34054</v>
      </c>
      <c r="F872" s="73" t="s">
        <v>365</v>
      </c>
      <c r="G872" s="4"/>
      <c r="H872" s="4"/>
      <c r="I872" s="4"/>
      <c r="J872" s="336"/>
      <c r="K872" s="170"/>
      <c r="L872" s="650"/>
      <c r="M872" s="175">
        <v>540</v>
      </c>
      <c r="N872" s="176">
        <v>540</v>
      </c>
      <c r="O872" s="518">
        <f>N872/M872</f>
        <v>1</v>
      </c>
    </row>
    <row r="873" spans="1:15" ht="12" customHeight="1">
      <c r="A873" s="26">
        <v>365</v>
      </c>
      <c r="B873" s="26">
        <v>5364</v>
      </c>
      <c r="C873" s="26">
        <v>6402</v>
      </c>
      <c r="D873" s="171"/>
      <c r="E873" s="171"/>
      <c r="F873" s="67" t="s">
        <v>525</v>
      </c>
      <c r="G873" s="4"/>
      <c r="H873" s="4"/>
      <c r="I873" s="4"/>
      <c r="J873" s="336"/>
      <c r="K873" s="170"/>
      <c r="L873" s="336"/>
      <c r="M873" s="175">
        <v>17</v>
      </c>
      <c r="N873" s="176">
        <v>16.109</v>
      </c>
      <c r="O873" s="534">
        <f>N873/M873</f>
        <v>0.9475882352941177</v>
      </c>
    </row>
    <row r="874" spans="1:15" ht="12.75">
      <c r="A874" s="87">
        <v>365</v>
      </c>
      <c r="B874" s="26"/>
      <c r="C874" s="26"/>
      <c r="D874" s="171"/>
      <c r="E874" s="171"/>
      <c r="F874" s="102" t="s">
        <v>169</v>
      </c>
      <c r="G874" s="11"/>
      <c r="H874" s="11"/>
      <c r="I874" s="25"/>
      <c r="J874" s="177">
        <f>SUM(J869:J873)</f>
        <v>690</v>
      </c>
      <c r="K874" s="178">
        <f>SUM(K869:K873)</f>
        <v>690</v>
      </c>
      <c r="L874" s="519">
        <f>K874/J874</f>
        <v>1</v>
      </c>
      <c r="M874" s="328">
        <f>SUM(M870:M873)</f>
        <v>740</v>
      </c>
      <c r="N874" s="178">
        <f>SUM(N870:N873)</f>
        <v>739.099</v>
      </c>
      <c r="O874" s="532">
        <f>N874/M874</f>
        <v>0.9987824324324325</v>
      </c>
    </row>
    <row r="875" spans="1:15" ht="2.25" customHeight="1">
      <c r="A875" s="84"/>
      <c r="B875" s="85"/>
      <c r="C875" s="85"/>
      <c r="D875" s="756"/>
      <c r="E875" s="756"/>
      <c r="F875" s="224"/>
      <c r="G875" s="4"/>
      <c r="H875" s="4"/>
      <c r="I875" s="50"/>
      <c r="J875" s="177"/>
      <c r="K875" s="178"/>
      <c r="L875" s="328"/>
      <c r="M875" s="328"/>
      <c r="N875" s="178"/>
      <c r="O875" s="532"/>
    </row>
    <row r="876" spans="1:15" ht="12.75">
      <c r="A876" s="85">
        <v>366</v>
      </c>
      <c r="B876" s="85">
        <v>4116</v>
      </c>
      <c r="C876" s="85"/>
      <c r="D876" s="756"/>
      <c r="E876" s="756">
        <v>34054</v>
      </c>
      <c r="F876" s="263" t="s">
        <v>846</v>
      </c>
      <c r="G876" s="4"/>
      <c r="H876" s="4"/>
      <c r="I876" s="50"/>
      <c r="J876" s="662">
        <v>200</v>
      </c>
      <c r="K876" s="218">
        <v>200</v>
      </c>
      <c r="L876" s="529">
        <f>K876/J876</f>
        <v>1</v>
      </c>
      <c r="M876" s="336"/>
      <c r="N876" s="170"/>
      <c r="O876" s="693"/>
    </row>
    <row r="877" spans="1:15" ht="12.75">
      <c r="A877" s="26">
        <v>366</v>
      </c>
      <c r="B877" s="26">
        <v>5213</v>
      </c>
      <c r="C877" s="26">
        <v>3322</v>
      </c>
      <c r="D877" s="171"/>
      <c r="E877" s="171">
        <v>34054</v>
      </c>
      <c r="F877" s="104" t="s">
        <v>233</v>
      </c>
      <c r="G877" s="4"/>
      <c r="H877" s="4"/>
      <c r="I877" s="50"/>
      <c r="J877" s="82"/>
      <c r="K877" s="170"/>
      <c r="L877" s="650"/>
      <c r="M877" s="327">
        <v>200</v>
      </c>
      <c r="N877" s="176">
        <v>200</v>
      </c>
      <c r="O877" s="539">
        <f>N877/M877</f>
        <v>1</v>
      </c>
    </row>
    <row r="878" spans="1:15" ht="12.75">
      <c r="A878" s="490">
        <v>366</v>
      </c>
      <c r="B878" s="490">
        <v>5213</v>
      </c>
      <c r="C878" s="490">
        <v>3322</v>
      </c>
      <c r="D878" s="755"/>
      <c r="E878" s="755"/>
      <c r="F878" s="737" t="s">
        <v>234</v>
      </c>
      <c r="G878" s="4"/>
      <c r="H878" s="4"/>
      <c r="I878" s="50"/>
      <c r="J878" s="82"/>
      <c r="K878" s="170"/>
      <c r="L878" s="650"/>
      <c r="M878" s="340">
        <v>47</v>
      </c>
      <c r="N878" s="205">
        <v>46.81</v>
      </c>
      <c r="O878" s="539">
        <f>N878/M878</f>
        <v>0.9959574468085107</v>
      </c>
    </row>
    <row r="879" spans="1:15" ht="12.75">
      <c r="A879" s="26">
        <v>366</v>
      </c>
      <c r="B879" s="26">
        <v>5364</v>
      </c>
      <c r="C879" s="26">
        <v>6402</v>
      </c>
      <c r="D879" s="171"/>
      <c r="E879" s="171"/>
      <c r="F879" s="67" t="s">
        <v>525</v>
      </c>
      <c r="G879" s="225"/>
      <c r="H879" s="225"/>
      <c r="I879" s="50"/>
      <c r="J879" s="82"/>
      <c r="K879" s="170"/>
      <c r="L879" s="336"/>
      <c r="M879" s="340">
        <v>29</v>
      </c>
      <c r="N879" s="205">
        <v>28.617</v>
      </c>
      <c r="O879" s="564">
        <f>N879/M879</f>
        <v>0.9867931034482759</v>
      </c>
    </row>
    <row r="880" spans="1:15" ht="12.75">
      <c r="A880" s="87">
        <v>366</v>
      </c>
      <c r="B880" s="26"/>
      <c r="C880" s="26"/>
      <c r="D880" s="171"/>
      <c r="E880" s="171"/>
      <c r="F880" s="102" t="s">
        <v>453</v>
      </c>
      <c r="G880" s="11"/>
      <c r="H880" s="11"/>
      <c r="I880" s="11"/>
      <c r="J880" s="177">
        <f>SUM(J876:J879)</f>
        <v>200</v>
      </c>
      <c r="K880" s="178">
        <f>SUM(K876:K879)</f>
        <v>200</v>
      </c>
      <c r="L880" s="519">
        <f>K880/J880</f>
        <v>1</v>
      </c>
      <c r="M880" s="328">
        <f>SUM(M877:M879)</f>
        <v>276</v>
      </c>
      <c r="N880" s="178">
        <f>SUM(N877:N879)</f>
        <v>275.427</v>
      </c>
      <c r="O880" s="532">
        <f>N880/M880</f>
        <v>0.9979239130434784</v>
      </c>
    </row>
    <row r="881" spans="1:15" ht="3" customHeight="1">
      <c r="A881" s="87"/>
      <c r="B881" s="26"/>
      <c r="C881" s="26"/>
      <c r="D881" s="171"/>
      <c r="E881" s="171"/>
      <c r="F881" s="102"/>
      <c r="G881" s="11"/>
      <c r="H881" s="11"/>
      <c r="I881" s="11"/>
      <c r="J881" s="177"/>
      <c r="K881" s="178"/>
      <c r="L881" s="328"/>
      <c r="M881" s="328"/>
      <c r="N881" s="178"/>
      <c r="O881" s="532"/>
    </row>
    <row r="882" spans="1:15" ht="13.5" customHeight="1">
      <c r="A882" s="26">
        <v>391</v>
      </c>
      <c r="B882" s="26">
        <v>4116</v>
      </c>
      <c r="C882" s="26"/>
      <c r="D882" s="171"/>
      <c r="E882" s="171">
        <v>34001</v>
      </c>
      <c r="F882" s="104" t="s">
        <v>847</v>
      </c>
      <c r="G882" s="11"/>
      <c r="H882" s="11"/>
      <c r="I882" s="11"/>
      <c r="J882" s="175">
        <v>210</v>
      </c>
      <c r="K882" s="176">
        <v>210</v>
      </c>
      <c r="L882" s="518">
        <f>K882/J882</f>
        <v>1</v>
      </c>
      <c r="M882" s="336"/>
      <c r="N882" s="170"/>
      <c r="O882" s="336"/>
    </row>
    <row r="883" spans="1:15" ht="13.5" customHeight="1">
      <c r="A883" s="26">
        <v>391</v>
      </c>
      <c r="B883" s="26">
        <v>5021</v>
      </c>
      <c r="C883" s="26">
        <v>3322</v>
      </c>
      <c r="D883" s="171"/>
      <c r="E883" s="171">
        <v>34001</v>
      </c>
      <c r="F883" s="104" t="s">
        <v>787</v>
      </c>
      <c r="G883" s="225"/>
      <c r="H883" s="225"/>
      <c r="I883" s="50"/>
      <c r="J883" s="82"/>
      <c r="K883" s="170"/>
      <c r="L883" s="650"/>
      <c r="M883" s="327">
        <v>60</v>
      </c>
      <c r="N883" s="176">
        <v>59.6</v>
      </c>
      <c r="O883" s="518">
        <f aca="true" t="shared" si="33" ref="O883:O889">N883/M883</f>
        <v>0.9933333333333334</v>
      </c>
    </row>
    <row r="884" spans="1:15" ht="13.5" customHeight="1">
      <c r="A884" s="26">
        <v>391</v>
      </c>
      <c r="B884" s="26">
        <v>5021</v>
      </c>
      <c r="C884" s="26">
        <v>3322</v>
      </c>
      <c r="D884" s="171"/>
      <c r="E884" s="171"/>
      <c r="F884" s="104" t="s">
        <v>677</v>
      </c>
      <c r="G884" s="225"/>
      <c r="H884" s="225"/>
      <c r="I884" s="50"/>
      <c r="J884" s="82"/>
      <c r="K884" s="170"/>
      <c r="L884" s="650"/>
      <c r="M884" s="327">
        <v>0</v>
      </c>
      <c r="N884" s="176">
        <v>0.4</v>
      </c>
      <c r="O884" s="518"/>
    </row>
    <row r="885" spans="1:15" ht="13.5" customHeight="1">
      <c r="A885" s="26">
        <v>391</v>
      </c>
      <c r="B885" s="26">
        <v>5139</v>
      </c>
      <c r="C885" s="26">
        <v>3322</v>
      </c>
      <c r="D885" s="171"/>
      <c r="E885" s="171"/>
      <c r="F885" s="104" t="s">
        <v>788</v>
      </c>
      <c r="G885" s="225"/>
      <c r="H885" s="225"/>
      <c r="I885" s="50"/>
      <c r="J885" s="82"/>
      <c r="K885" s="170"/>
      <c r="L885" s="650"/>
      <c r="M885" s="327">
        <v>40</v>
      </c>
      <c r="N885" s="176">
        <v>39.57</v>
      </c>
      <c r="O885" s="518">
        <f t="shared" si="33"/>
        <v>0.98925</v>
      </c>
    </row>
    <row r="886" spans="1:15" ht="13.5" customHeight="1">
      <c r="A886" s="26">
        <v>391</v>
      </c>
      <c r="B886" s="26">
        <v>5166</v>
      </c>
      <c r="C886" s="26">
        <v>3322</v>
      </c>
      <c r="D886" s="171"/>
      <c r="E886" s="171">
        <v>34001</v>
      </c>
      <c r="F886" s="262" t="s">
        <v>49</v>
      </c>
      <c r="G886" s="225"/>
      <c r="H886" s="225"/>
      <c r="I886" s="50"/>
      <c r="J886" s="82"/>
      <c r="K886" s="170"/>
      <c r="L886" s="82"/>
      <c r="M886" s="327">
        <v>150</v>
      </c>
      <c r="N886" s="176">
        <v>150</v>
      </c>
      <c r="O886" s="518">
        <f t="shared" si="33"/>
        <v>1</v>
      </c>
    </row>
    <row r="887" spans="1:15" ht="13.5" customHeight="1">
      <c r="A887" s="26">
        <v>391</v>
      </c>
      <c r="B887" s="26">
        <v>5169</v>
      </c>
      <c r="C887" s="26">
        <v>3322</v>
      </c>
      <c r="D887" s="171"/>
      <c r="E887" s="171"/>
      <c r="F887" s="153" t="s">
        <v>789</v>
      </c>
      <c r="G887" s="225"/>
      <c r="H887" s="225"/>
      <c r="I887" s="50"/>
      <c r="J887" s="82"/>
      <c r="K887" s="170"/>
      <c r="L887" s="82"/>
      <c r="M887" s="340">
        <v>50</v>
      </c>
      <c r="N887" s="205">
        <v>49.849</v>
      </c>
      <c r="O887" s="518">
        <f t="shared" si="33"/>
        <v>0.99698</v>
      </c>
    </row>
    <row r="888" spans="1:15" ht="13.5" customHeight="1" thickBot="1">
      <c r="A888" s="87">
        <v>391</v>
      </c>
      <c r="B888" s="26"/>
      <c r="C888" s="26"/>
      <c r="D888" s="171"/>
      <c r="E888" s="171"/>
      <c r="F888" s="103" t="s">
        <v>50</v>
      </c>
      <c r="G888" s="225"/>
      <c r="H888" s="225"/>
      <c r="I888" s="225"/>
      <c r="J888" s="397">
        <f>SUM(J882:J886)</f>
        <v>210</v>
      </c>
      <c r="K888" s="198">
        <f>SUM(K882:K886)</f>
        <v>210</v>
      </c>
      <c r="L888" s="523">
        <f>K888/J888</f>
        <v>1</v>
      </c>
      <c r="M888" s="329">
        <f>SUM(M883:M887)</f>
        <v>300</v>
      </c>
      <c r="N888" s="198">
        <f>SUM(N883:N887)</f>
        <v>299.419</v>
      </c>
      <c r="O888" s="519">
        <f t="shared" si="33"/>
        <v>0.9980633333333333</v>
      </c>
    </row>
    <row r="889" spans="1:15" ht="13.5" thickBot="1">
      <c r="A889" s="6"/>
      <c r="B889" s="33"/>
      <c r="C889" s="33"/>
      <c r="D889" s="369"/>
      <c r="E889" s="369"/>
      <c r="F889" s="140" t="s">
        <v>339</v>
      </c>
      <c r="G889" s="231"/>
      <c r="H889" s="231"/>
      <c r="I889" s="231"/>
      <c r="J889" s="200">
        <f>SUM(J888+J867+J866+J880+J874)</f>
        <v>1251</v>
      </c>
      <c r="K889" s="201">
        <f>SUM(K888+K867+K866+K880+K874)</f>
        <v>1263</v>
      </c>
      <c r="L889" s="546">
        <f>K889/J889</f>
        <v>1.0095923261390887</v>
      </c>
      <c r="M889" s="349">
        <f>SUM(M880+M874+M888)</f>
        <v>1316</v>
      </c>
      <c r="N889" s="201">
        <f>SUM(N880+N874+N888)</f>
        <v>1313.9450000000002</v>
      </c>
      <c r="O889" s="563">
        <f t="shared" si="33"/>
        <v>0.9984384498480244</v>
      </c>
    </row>
    <row r="890" spans="1:15" ht="3" customHeight="1" thickBot="1">
      <c r="A890" s="6"/>
      <c r="B890" s="33"/>
      <c r="C890" s="33"/>
      <c r="D890" s="369"/>
      <c r="E890" s="369"/>
      <c r="F890" s="83"/>
      <c r="G890" s="4"/>
      <c r="H890" s="4"/>
      <c r="I890" s="50"/>
      <c r="J890" s="221"/>
      <c r="K890" s="195"/>
      <c r="L890" s="221"/>
      <c r="M890" s="341"/>
      <c r="N890" s="195"/>
      <c r="O890" s="341"/>
    </row>
    <row r="891" spans="1:15" ht="13.5" thickBot="1">
      <c r="A891" s="36"/>
      <c r="B891" s="36"/>
      <c r="C891" s="36"/>
      <c r="D891" s="365"/>
      <c r="E891" s="365"/>
      <c r="F891" s="399" t="s">
        <v>405</v>
      </c>
      <c r="G891" s="418"/>
      <c r="H891" s="94"/>
      <c r="I891" s="418"/>
      <c r="J891" s="212">
        <f>SUM(J889+J863)</f>
        <v>1271</v>
      </c>
      <c r="K891" s="213">
        <f>SUM(K889+K863)</f>
        <v>1283.23</v>
      </c>
      <c r="L891" s="538">
        <f>K891/J891</f>
        <v>1.0096223446105428</v>
      </c>
      <c r="M891" s="212">
        <f>SUM(M889+M863)</f>
        <v>2643</v>
      </c>
      <c r="N891" s="213">
        <f>SUM(N889+N863)</f>
        <v>2651.322</v>
      </c>
      <c r="O891" s="524">
        <f>N891/M891</f>
        <v>1.0031486946651533</v>
      </c>
    </row>
    <row r="892" spans="1:15" ht="3.75" customHeight="1" thickBot="1">
      <c r="A892" s="36"/>
      <c r="B892" s="36"/>
      <c r="C892" s="36"/>
      <c r="D892" s="365"/>
      <c r="E892" s="365"/>
      <c r="F892" s="17"/>
      <c r="G892" s="1"/>
      <c r="H892" s="15"/>
      <c r="I892" s="2"/>
      <c r="J892" s="83"/>
      <c r="K892" s="197"/>
      <c r="L892" s="206"/>
      <c r="M892" s="206"/>
      <c r="N892" s="197"/>
      <c r="O892" s="342"/>
    </row>
    <row r="893" spans="1:15" ht="13.5" thickBot="1">
      <c r="A893" s="7">
        <v>17</v>
      </c>
      <c r="B893" s="60"/>
      <c r="C893" s="60"/>
      <c r="D893" s="764"/>
      <c r="E893" s="764"/>
      <c r="F893" s="16" t="s">
        <v>314</v>
      </c>
      <c r="G893" s="137"/>
      <c r="H893" s="407"/>
      <c r="I893" s="137"/>
      <c r="J893" s="409"/>
      <c r="K893" s="410"/>
      <c r="L893" s="411"/>
      <c r="M893" s="206"/>
      <c r="N893" s="197"/>
      <c r="O893" s="342"/>
    </row>
    <row r="894" spans="1:15" ht="3.75" customHeight="1">
      <c r="A894" s="36"/>
      <c r="B894" s="36"/>
      <c r="C894" s="36"/>
      <c r="D894" s="365"/>
      <c r="E894" s="365"/>
      <c r="F894" s="17"/>
      <c r="G894" s="1"/>
      <c r="H894" s="15"/>
      <c r="I894" s="2"/>
      <c r="J894" s="83"/>
      <c r="K894" s="197"/>
      <c r="L894" s="206"/>
      <c r="M894" s="206"/>
      <c r="N894" s="197"/>
      <c r="O894" s="342"/>
    </row>
    <row r="895" spans="1:15" ht="12.75">
      <c r="A895" s="26">
        <v>478</v>
      </c>
      <c r="B895" s="30">
        <v>5331</v>
      </c>
      <c r="C895" s="30">
        <v>3111</v>
      </c>
      <c r="D895" s="171"/>
      <c r="E895" s="171"/>
      <c r="F895" s="62" t="s">
        <v>119</v>
      </c>
      <c r="H895" s="10"/>
      <c r="I895" s="25"/>
      <c r="J895" s="174"/>
      <c r="K895" s="170"/>
      <c r="L895" s="82"/>
      <c r="M895" s="327">
        <v>914</v>
      </c>
      <c r="N895" s="176">
        <v>914</v>
      </c>
      <c r="O895" s="518">
        <f>N895/M895</f>
        <v>1</v>
      </c>
    </row>
    <row r="896" spans="1:15" ht="12.75">
      <c r="A896" s="87">
        <v>478</v>
      </c>
      <c r="B896" s="30"/>
      <c r="C896" s="30"/>
      <c r="D896" s="760"/>
      <c r="E896" s="760"/>
      <c r="F896" s="70" t="s">
        <v>141</v>
      </c>
      <c r="H896" s="10"/>
      <c r="I896" s="25"/>
      <c r="J896" s="174"/>
      <c r="K896" s="170"/>
      <c r="L896" s="82"/>
      <c r="M896" s="329">
        <f>SUM(M895)</f>
        <v>914</v>
      </c>
      <c r="N896" s="180">
        <f>SUM(N895)</f>
        <v>914</v>
      </c>
      <c r="O896" s="519">
        <f aca="true" t="shared" si="34" ref="O896:O916">N896/M896</f>
        <v>1</v>
      </c>
    </row>
    <row r="897" spans="5:15" ht="3" customHeight="1">
      <c r="E897" s="503"/>
      <c r="F897" s="11"/>
      <c r="J897" s="174"/>
      <c r="K897" s="170"/>
      <c r="L897" s="82"/>
      <c r="M897" s="327"/>
      <c r="N897" s="176"/>
      <c r="O897" s="518"/>
    </row>
    <row r="898" spans="1:15" ht="12.75">
      <c r="A898" s="26">
        <v>479</v>
      </c>
      <c r="B898" s="30">
        <v>5331</v>
      </c>
      <c r="C898" s="30">
        <v>3111</v>
      </c>
      <c r="D898" s="760"/>
      <c r="E898" s="760"/>
      <c r="F898" s="62" t="s">
        <v>120</v>
      </c>
      <c r="H898" s="10"/>
      <c r="I898" s="25"/>
      <c r="J898" s="174"/>
      <c r="K898" s="170"/>
      <c r="L898" s="82"/>
      <c r="M898" s="327">
        <v>577</v>
      </c>
      <c r="N898" s="179">
        <v>577</v>
      </c>
      <c r="O898" s="518">
        <f t="shared" si="34"/>
        <v>1</v>
      </c>
    </row>
    <row r="899" spans="1:15" ht="12.75">
      <c r="A899" s="87">
        <v>479</v>
      </c>
      <c r="B899" s="30"/>
      <c r="C899" s="30"/>
      <c r="D899" s="760"/>
      <c r="E899" s="760"/>
      <c r="F899" s="70" t="s">
        <v>142</v>
      </c>
      <c r="H899" s="10"/>
      <c r="I899" s="25"/>
      <c r="J899" s="174"/>
      <c r="K899" s="170"/>
      <c r="L899" s="82"/>
      <c r="M899" s="328">
        <f>SUM(M898)</f>
        <v>577</v>
      </c>
      <c r="N899" s="180">
        <f>SUM(N898)</f>
        <v>577</v>
      </c>
      <c r="O899" s="519">
        <f t="shared" si="34"/>
        <v>1</v>
      </c>
    </row>
    <row r="900" spans="1:15" ht="2.25" customHeight="1">
      <c r="A900" s="87"/>
      <c r="B900" s="30"/>
      <c r="C900" s="30"/>
      <c r="D900" s="760"/>
      <c r="E900" s="760"/>
      <c r="F900" s="62"/>
      <c r="H900" s="10"/>
      <c r="I900" s="25"/>
      <c r="J900" s="174"/>
      <c r="K900" s="170"/>
      <c r="L900" s="82"/>
      <c r="M900" s="327"/>
      <c r="N900" s="179"/>
      <c r="O900" s="518"/>
    </row>
    <row r="901" spans="1:15" ht="12.75">
      <c r="A901" s="26">
        <v>480</v>
      </c>
      <c r="B901" s="30">
        <v>5331</v>
      </c>
      <c r="C901" s="30">
        <v>3111</v>
      </c>
      <c r="D901" s="760"/>
      <c r="E901" s="760"/>
      <c r="F901" s="62" t="s">
        <v>121</v>
      </c>
      <c r="H901" s="10"/>
      <c r="I901" s="25"/>
      <c r="J901" s="174"/>
      <c r="K901" s="170"/>
      <c r="L901" s="82"/>
      <c r="M901" s="327">
        <v>1252</v>
      </c>
      <c r="N901" s="179">
        <v>1252</v>
      </c>
      <c r="O901" s="518">
        <f t="shared" si="34"/>
        <v>1</v>
      </c>
    </row>
    <row r="902" spans="1:15" ht="12.75">
      <c r="A902" s="87">
        <v>480</v>
      </c>
      <c r="B902" s="30"/>
      <c r="C902" s="30"/>
      <c r="D902" s="760"/>
      <c r="E902" s="760"/>
      <c r="F902" s="70" t="s">
        <v>143</v>
      </c>
      <c r="H902" s="10"/>
      <c r="I902" s="25"/>
      <c r="J902" s="174"/>
      <c r="K902" s="170"/>
      <c r="L902" s="82"/>
      <c r="M902" s="328">
        <f>SUM(M901)</f>
        <v>1252</v>
      </c>
      <c r="N902" s="180">
        <f>SUM(N901)</f>
        <v>1252</v>
      </c>
      <c r="O902" s="519">
        <f t="shared" si="34"/>
        <v>1</v>
      </c>
    </row>
    <row r="903" spans="1:15" ht="2.25" customHeight="1">
      <c r="A903" s="87"/>
      <c r="B903" s="30"/>
      <c r="C903" s="30"/>
      <c r="D903" s="171"/>
      <c r="E903" s="171"/>
      <c r="F903" s="70"/>
      <c r="H903" s="10"/>
      <c r="I903" s="25"/>
      <c r="J903" s="174"/>
      <c r="K903" s="170"/>
      <c r="L903" s="82"/>
      <c r="M903" s="327"/>
      <c r="N903" s="179"/>
      <c r="O903" s="518"/>
    </row>
    <row r="904" spans="1:15" ht="12.75">
      <c r="A904" s="26">
        <v>481</v>
      </c>
      <c r="B904" s="30">
        <v>5331</v>
      </c>
      <c r="C904" s="30">
        <v>3111</v>
      </c>
      <c r="D904" s="171"/>
      <c r="E904" s="171"/>
      <c r="F904" s="62" t="s">
        <v>122</v>
      </c>
      <c r="H904" s="10"/>
      <c r="I904" s="25"/>
      <c r="J904" s="174"/>
      <c r="K904" s="170"/>
      <c r="L904" s="82"/>
      <c r="M904" s="327">
        <v>929</v>
      </c>
      <c r="N904" s="179">
        <v>929</v>
      </c>
      <c r="O904" s="518">
        <f t="shared" si="34"/>
        <v>1</v>
      </c>
    </row>
    <row r="905" spans="1:15" ht="12.75">
      <c r="A905" s="87">
        <v>481</v>
      </c>
      <c r="B905" s="30"/>
      <c r="C905" s="30"/>
      <c r="D905" s="171"/>
      <c r="E905" s="171"/>
      <c r="F905" s="70" t="s">
        <v>144</v>
      </c>
      <c r="H905" s="10"/>
      <c r="I905" s="52"/>
      <c r="J905" s="341"/>
      <c r="K905" s="195"/>
      <c r="L905" s="341"/>
      <c r="M905" s="328">
        <f>SUM(M904)</f>
        <v>929</v>
      </c>
      <c r="N905" s="180">
        <f>SUM(N904)</f>
        <v>929</v>
      </c>
      <c r="O905" s="519">
        <f t="shared" si="34"/>
        <v>1</v>
      </c>
    </row>
    <row r="906" spans="1:15" ht="3" customHeight="1">
      <c r="A906" s="11"/>
      <c r="B906" s="11"/>
      <c r="C906" s="11"/>
      <c r="D906" s="173"/>
      <c r="E906" s="171"/>
      <c r="F906" s="11"/>
      <c r="J906" s="82"/>
      <c r="K906" s="170"/>
      <c r="L906" s="82"/>
      <c r="M906" s="327"/>
      <c r="N906" s="176"/>
      <c r="O906" s="518"/>
    </row>
    <row r="907" spans="1:15" ht="12.75">
      <c r="A907" s="26">
        <v>482</v>
      </c>
      <c r="B907" s="30">
        <v>5331</v>
      </c>
      <c r="C907" s="30">
        <v>3111</v>
      </c>
      <c r="D907" s="171"/>
      <c r="E907" s="171"/>
      <c r="F907" s="62" t="s">
        <v>123</v>
      </c>
      <c r="H907" s="10"/>
      <c r="I907" s="107"/>
      <c r="J907" s="82"/>
      <c r="K907" s="170"/>
      <c r="L907" s="82"/>
      <c r="M907" s="327">
        <v>904</v>
      </c>
      <c r="N907" s="179">
        <v>904</v>
      </c>
      <c r="O907" s="518">
        <f t="shared" si="34"/>
        <v>1</v>
      </c>
    </row>
    <row r="908" spans="1:15" ht="12.75">
      <c r="A908" s="87">
        <v>482</v>
      </c>
      <c r="B908" s="30"/>
      <c r="C908" s="30"/>
      <c r="D908" s="171"/>
      <c r="E908" s="171"/>
      <c r="F908" s="70" t="s">
        <v>145</v>
      </c>
      <c r="G908" s="35"/>
      <c r="H908" s="10"/>
      <c r="I908" s="4"/>
      <c r="J908" s="341"/>
      <c r="K908" s="195"/>
      <c r="L908" s="341"/>
      <c r="M908" s="328">
        <f>SUM(M907)</f>
        <v>904</v>
      </c>
      <c r="N908" s="180">
        <f>SUM(N907)</f>
        <v>904</v>
      </c>
      <c r="O908" s="519">
        <f t="shared" si="34"/>
        <v>1</v>
      </c>
    </row>
    <row r="909" spans="1:15" ht="3" customHeight="1">
      <c r="A909" s="87"/>
      <c r="B909" s="30"/>
      <c r="C909" s="30"/>
      <c r="D909" s="171"/>
      <c r="E909" s="171"/>
      <c r="F909" s="11"/>
      <c r="G909" s="35"/>
      <c r="H909" s="10"/>
      <c r="I909" s="4"/>
      <c r="J909" s="82"/>
      <c r="K909" s="170"/>
      <c r="L909" s="82"/>
      <c r="M909" s="327"/>
      <c r="N909" s="179"/>
      <c r="O909" s="518"/>
    </row>
    <row r="910" spans="1:15" ht="12.75">
      <c r="A910" s="26">
        <v>483</v>
      </c>
      <c r="B910" s="30">
        <v>5331</v>
      </c>
      <c r="C910" s="30">
        <v>3111</v>
      </c>
      <c r="D910" s="171"/>
      <c r="E910" s="171"/>
      <c r="F910" s="62" t="s">
        <v>124</v>
      </c>
      <c r="G910" s="35"/>
      <c r="H910" s="10"/>
      <c r="I910" s="4"/>
      <c r="J910" s="82"/>
      <c r="K910" s="170"/>
      <c r="L910" s="82"/>
      <c r="M910" s="327">
        <v>869</v>
      </c>
      <c r="N910" s="179">
        <v>869</v>
      </c>
      <c r="O910" s="518">
        <f t="shared" si="34"/>
        <v>1</v>
      </c>
    </row>
    <row r="911" spans="1:15" ht="12.75">
      <c r="A911" s="87">
        <v>483</v>
      </c>
      <c r="B911" s="30"/>
      <c r="C911" s="30"/>
      <c r="D911" s="171"/>
      <c r="E911" s="171"/>
      <c r="F911" s="80" t="s">
        <v>146</v>
      </c>
      <c r="G911" s="54"/>
      <c r="H911" s="10"/>
      <c r="I911" s="4"/>
      <c r="J911" s="82"/>
      <c r="K911" s="170"/>
      <c r="L911" s="82"/>
      <c r="M911" s="328">
        <f>SUM(M910)</f>
        <v>869</v>
      </c>
      <c r="N911" s="180">
        <f>SUM(N910)</f>
        <v>869</v>
      </c>
      <c r="O911" s="519">
        <f t="shared" si="34"/>
        <v>1</v>
      </c>
    </row>
    <row r="912" spans="1:15" ht="3" customHeight="1">
      <c r="A912" s="87"/>
      <c r="B912" s="30"/>
      <c r="C912" s="30"/>
      <c r="D912" s="171"/>
      <c r="E912" s="171"/>
      <c r="F912" s="11"/>
      <c r="G912" s="11"/>
      <c r="H912" s="12"/>
      <c r="I912" s="25"/>
      <c r="J912" s="82"/>
      <c r="K912" s="170"/>
      <c r="L912" s="82"/>
      <c r="M912" s="327"/>
      <c r="N912" s="179"/>
      <c r="O912" s="518"/>
    </row>
    <row r="913" spans="1:15" ht="12.75">
      <c r="A913" s="26">
        <v>484</v>
      </c>
      <c r="B913" s="30">
        <v>5331</v>
      </c>
      <c r="C913" s="30">
        <v>3111</v>
      </c>
      <c r="D913" s="171"/>
      <c r="E913" s="171"/>
      <c r="F913" s="63" t="s">
        <v>125</v>
      </c>
      <c r="G913" t="s">
        <v>147</v>
      </c>
      <c r="H913" s="10"/>
      <c r="I913" s="107"/>
      <c r="J913" s="82"/>
      <c r="K913" s="170"/>
      <c r="L913" s="82"/>
      <c r="M913" s="327">
        <v>828</v>
      </c>
      <c r="N913" s="179">
        <v>828</v>
      </c>
      <c r="O913" s="518">
        <f t="shared" si="34"/>
        <v>1</v>
      </c>
    </row>
    <row r="914" spans="1:15" ht="12.75">
      <c r="A914" s="87">
        <v>484</v>
      </c>
      <c r="B914" s="30"/>
      <c r="C914" s="30"/>
      <c r="D914" s="171"/>
      <c r="E914" s="171"/>
      <c r="F914" s="70" t="s">
        <v>148</v>
      </c>
      <c r="H914" s="10"/>
      <c r="I914" s="25"/>
      <c r="J914" s="341"/>
      <c r="K914" s="195"/>
      <c r="L914" s="341"/>
      <c r="M914" s="328">
        <f>SUM(M913)</f>
        <v>828</v>
      </c>
      <c r="N914" s="180">
        <f>SUM(N913)</f>
        <v>828</v>
      </c>
      <c r="O914" s="519">
        <f t="shared" si="34"/>
        <v>1</v>
      </c>
    </row>
    <row r="915" spans="1:15" ht="3" customHeight="1">
      <c r="A915" s="6"/>
      <c r="B915" s="5"/>
      <c r="C915" s="5"/>
      <c r="D915" s="369"/>
      <c r="E915" s="369"/>
      <c r="F915" s="14"/>
      <c r="H915" s="10"/>
      <c r="I915" s="4"/>
      <c r="J915" s="175"/>
      <c r="K915" s="176"/>
      <c r="L915" s="175"/>
      <c r="M915" s="327"/>
      <c r="N915" s="195"/>
      <c r="O915" s="519"/>
    </row>
    <row r="916" spans="1:15" ht="12.75">
      <c r="A916" s="30"/>
      <c r="B916" s="30"/>
      <c r="C916" s="30"/>
      <c r="D916" s="171"/>
      <c r="E916" s="171"/>
      <c r="F916" s="565" t="s">
        <v>1046</v>
      </c>
      <c r="H916" s="10"/>
      <c r="I916" s="52"/>
      <c r="J916" s="566"/>
      <c r="K916" s="567"/>
      <c r="L916" s="566"/>
      <c r="M916" s="568">
        <f>SUM(M914+M911+M908+M905+M902+M899+M896)</f>
        <v>6273</v>
      </c>
      <c r="N916" s="567">
        <f>SUM(N914+N911+N908+N905+N902+N899+N896)</f>
        <v>6273</v>
      </c>
      <c r="O916" s="569">
        <f t="shared" si="34"/>
        <v>1</v>
      </c>
    </row>
    <row r="917" spans="1:15" ht="3" customHeight="1">
      <c r="A917" s="30"/>
      <c r="B917" s="30"/>
      <c r="C917" s="30"/>
      <c r="D917" s="171"/>
      <c r="E917" s="171"/>
      <c r="F917" s="11"/>
      <c r="G917" s="11"/>
      <c r="H917" s="12"/>
      <c r="I917" s="11"/>
      <c r="J917" s="175"/>
      <c r="K917" s="176"/>
      <c r="L917" s="175"/>
      <c r="M917" s="175"/>
      <c r="N917" s="176"/>
      <c r="O917" s="327"/>
    </row>
    <row r="918" spans="1:15" ht="12.75">
      <c r="A918" s="26">
        <v>486</v>
      </c>
      <c r="B918" s="30">
        <v>5331</v>
      </c>
      <c r="C918" s="30">
        <v>3113</v>
      </c>
      <c r="D918" s="171"/>
      <c r="E918" s="171"/>
      <c r="F918" s="62" t="s">
        <v>126</v>
      </c>
      <c r="H918" s="10"/>
      <c r="I918" s="25"/>
      <c r="J918" s="82"/>
      <c r="K918" s="170"/>
      <c r="L918" s="82"/>
      <c r="M918" s="327">
        <v>4160</v>
      </c>
      <c r="N918" s="176">
        <v>4160</v>
      </c>
      <c r="O918" s="518">
        <f>N918/M918</f>
        <v>1</v>
      </c>
    </row>
    <row r="919" spans="1:15" ht="12.75">
      <c r="A919" s="30">
        <v>486</v>
      </c>
      <c r="B919" s="30">
        <v>4122</v>
      </c>
      <c r="C919" s="30"/>
      <c r="D919" s="171"/>
      <c r="E919" s="171">
        <v>334</v>
      </c>
      <c r="F919" s="11" t="s">
        <v>607</v>
      </c>
      <c r="H919" s="10"/>
      <c r="I919" s="25"/>
      <c r="J919" s="175">
        <v>40</v>
      </c>
      <c r="K919" s="176">
        <v>40</v>
      </c>
      <c r="L919" s="518">
        <f>K919/J919</f>
        <v>1</v>
      </c>
      <c r="M919" s="336"/>
      <c r="N919" s="170"/>
      <c r="O919" s="650"/>
    </row>
    <row r="920" spans="1:15" ht="12.75">
      <c r="A920" s="26">
        <v>486</v>
      </c>
      <c r="B920" s="30">
        <v>5331</v>
      </c>
      <c r="C920" s="30">
        <v>3113</v>
      </c>
      <c r="D920" s="171"/>
      <c r="E920" s="171">
        <v>334</v>
      </c>
      <c r="F920" s="62" t="s">
        <v>615</v>
      </c>
      <c r="H920" s="10"/>
      <c r="I920" s="25"/>
      <c r="J920" s="82"/>
      <c r="K920" s="170"/>
      <c r="L920" s="82"/>
      <c r="M920" s="327">
        <v>40</v>
      </c>
      <c r="N920" s="176">
        <v>40</v>
      </c>
      <c r="O920" s="518">
        <f>N920/M920</f>
        <v>1</v>
      </c>
    </row>
    <row r="921" spans="1:15" ht="12.75">
      <c r="A921" s="87">
        <v>486</v>
      </c>
      <c r="B921" s="30"/>
      <c r="C921" s="30"/>
      <c r="D921" s="171"/>
      <c r="E921" s="171"/>
      <c r="F921" s="70" t="s">
        <v>149</v>
      </c>
      <c r="H921" s="10"/>
      <c r="I921" s="25"/>
      <c r="J921" s="177">
        <f>SUM(J919:J920)</f>
        <v>40</v>
      </c>
      <c r="K921" s="178">
        <f>SUM(K919:K920)</f>
        <v>40</v>
      </c>
      <c r="L921" s="519">
        <f>K921/J921</f>
        <v>1</v>
      </c>
      <c r="M921" s="329">
        <f>SUM(M918:M920)</f>
        <v>4200</v>
      </c>
      <c r="N921" s="211">
        <f>SUM(N918:N920)</f>
        <v>4200</v>
      </c>
      <c r="O921" s="523">
        <f>N921/M921</f>
        <v>1</v>
      </c>
    </row>
    <row r="922" spans="1:15" ht="1.5" customHeight="1">
      <c r="A922" s="30"/>
      <c r="B922" s="30"/>
      <c r="C922" s="30"/>
      <c r="D922" s="171"/>
      <c r="E922" s="171"/>
      <c r="F922" s="11"/>
      <c r="H922" s="10"/>
      <c r="I922" s="25"/>
      <c r="J922" s="175"/>
      <c r="K922" s="176"/>
      <c r="L922" s="175"/>
      <c r="M922" s="327"/>
      <c r="N922" s="179"/>
      <c r="O922" s="518"/>
    </row>
    <row r="923" spans="1:15" ht="12.75" customHeight="1">
      <c r="A923" s="30">
        <v>487</v>
      </c>
      <c r="B923" s="30">
        <v>4122</v>
      </c>
      <c r="C923" s="30"/>
      <c r="D923" s="171"/>
      <c r="E923" s="171">
        <v>306</v>
      </c>
      <c r="F923" s="11" t="s">
        <v>521</v>
      </c>
      <c r="H923" s="10"/>
      <c r="I923" s="25"/>
      <c r="J923" s="662">
        <v>17</v>
      </c>
      <c r="K923" s="218">
        <v>16.5</v>
      </c>
      <c r="L923" s="529">
        <f>K923/J923</f>
        <v>0.9705882352941176</v>
      </c>
      <c r="M923" s="336"/>
      <c r="N923" s="184"/>
      <c r="O923" s="650"/>
    </row>
    <row r="924" spans="1:15" ht="12.75" customHeight="1">
      <c r="A924" s="30">
        <v>487</v>
      </c>
      <c r="B924" s="30">
        <v>5331</v>
      </c>
      <c r="C924" s="30">
        <v>3113</v>
      </c>
      <c r="D924" s="171"/>
      <c r="E924" s="171">
        <v>306</v>
      </c>
      <c r="F924" s="11" t="s">
        <v>616</v>
      </c>
      <c r="H924" s="10"/>
      <c r="I924" s="25"/>
      <c r="J924" s="82"/>
      <c r="K924" s="170"/>
      <c r="L924" s="82"/>
      <c r="M924" s="327">
        <v>17</v>
      </c>
      <c r="N924" s="179">
        <v>16.5</v>
      </c>
      <c r="O924" s="518">
        <f>N924/M924</f>
        <v>0.9705882352941176</v>
      </c>
    </row>
    <row r="925" spans="1:15" ht="12.75">
      <c r="A925" s="26">
        <v>487</v>
      </c>
      <c r="B925" s="30">
        <v>5331</v>
      </c>
      <c r="C925" s="30">
        <v>3113</v>
      </c>
      <c r="D925" s="171"/>
      <c r="E925" s="171"/>
      <c r="F925" s="152" t="s">
        <v>371</v>
      </c>
      <c r="H925" s="10"/>
      <c r="I925" s="25"/>
      <c r="J925" s="82"/>
      <c r="K925" s="170"/>
      <c r="L925" s="82"/>
      <c r="M925" s="327">
        <v>5169</v>
      </c>
      <c r="N925" s="179">
        <v>5169</v>
      </c>
      <c r="O925" s="518">
        <f>N925/M925</f>
        <v>1</v>
      </c>
    </row>
    <row r="926" spans="1:15" ht="12.75">
      <c r="A926" s="87">
        <v>487</v>
      </c>
      <c r="B926" s="30"/>
      <c r="C926" s="30"/>
      <c r="D926" s="171"/>
      <c r="E926" s="171"/>
      <c r="F926" s="70" t="s">
        <v>150</v>
      </c>
      <c r="H926" s="10"/>
      <c r="I926" s="52"/>
      <c r="J926" s="177">
        <f>SUM(J923:J925)</f>
        <v>17</v>
      </c>
      <c r="K926" s="178">
        <f>SUM(K923:K925)</f>
        <v>16.5</v>
      </c>
      <c r="L926" s="519">
        <f>K926/J926</f>
        <v>0.9705882352941176</v>
      </c>
      <c r="M926" s="328">
        <f>SUM(M924:M925)</f>
        <v>5186</v>
      </c>
      <c r="N926" s="180">
        <f>SUM(N924:N925)</f>
        <v>5185.5</v>
      </c>
      <c r="O926" s="519">
        <f>N926/M926</f>
        <v>0.9999035865792518</v>
      </c>
    </row>
    <row r="927" spans="1:15" ht="3" customHeight="1">
      <c r="A927" s="87"/>
      <c r="B927" s="30"/>
      <c r="C927" s="30"/>
      <c r="D927" s="171"/>
      <c r="E927" s="171"/>
      <c r="F927" s="70"/>
      <c r="G927" s="4"/>
      <c r="H927" s="9"/>
      <c r="I927" s="4"/>
      <c r="J927" s="175"/>
      <c r="K927" s="176"/>
      <c r="L927" s="175"/>
      <c r="M927" s="327"/>
      <c r="N927" s="176"/>
      <c r="O927" s="519"/>
    </row>
    <row r="928" spans="1:15" ht="12.75">
      <c r="A928" s="26">
        <v>488</v>
      </c>
      <c r="B928" s="30">
        <v>5331</v>
      </c>
      <c r="C928" s="30">
        <v>3113</v>
      </c>
      <c r="D928" s="171"/>
      <c r="E928" s="171"/>
      <c r="F928" s="62" t="s">
        <v>127</v>
      </c>
      <c r="H928" s="10"/>
      <c r="I928" s="107"/>
      <c r="J928" s="82"/>
      <c r="K928" s="170"/>
      <c r="L928" s="82"/>
      <c r="M928" s="327">
        <v>3686</v>
      </c>
      <c r="N928" s="176">
        <v>3686</v>
      </c>
      <c r="O928" s="518">
        <f>N928/M928</f>
        <v>1</v>
      </c>
    </row>
    <row r="929" spans="1:15" ht="12.75">
      <c r="A929" s="87">
        <v>488</v>
      </c>
      <c r="B929" s="30"/>
      <c r="C929" s="30"/>
      <c r="D929" s="171"/>
      <c r="E929" s="171"/>
      <c r="F929" s="70" t="s">
        <v>151</v>
      </c>
      <c r="H929" s="10"/>
      <c r="I929" s="25"/>
      <c r="J929" s="82"/>
      <c r="K929" s="170"/>
      <c r="L929" s="82"/>
      <c r="M929" s="328">
        <f>SUM(M928)</f>
        <v>3686</v>
      </c>
      <c r="N929" s="180">
        <f>SUM(N928)</f>
        <v>3686</v>
      </c>
      <c r="O929" s="519">
        <f>N929/M929</f>
        <v>1</v>
      </c>
    </row>
    <row r="930" spans="1:15" ht="3" customHeight="1">
      <c r="A930" s="87"/>
      <c r="B930" s="30"/>
      <c r="C930" s="30"/>
      <c r="D930" s="171"/>
      <c r="E930" s="171"/>
      <c r="F930" s="70"/>
      <c r="H930" s="10"/>
      <c r="I930" s="25"/>
      <c r="J930" s="175"/>
      <c r="K930" s="176"/>
      <c r="L930" s="175"/>
      <c r="M930" s="328"/>
      <c r="N930" s="180"/>
      <c r="O930" s="519"/>
    </row>
    <row r="931" spans="1:16" ht="12" customHeight="1">
      <c r="A931" s="30">
        <v>489</v>
      </c>
      <c r="B931" s="30">
        <v>4122</v>
      </c>
      <c r="C931" s="30"/>
      <c r="D931" s="171"/>
      <c r="E931" s="171">
        <v>334</v>
      </c>
      <c r="F931" s="11" t="s">
        <v>607</v>
      </c>
      <c r="H931" s="10"/>
      <c r="I931" s="25"/>
      <c r="J931" s="175">
        <v>40</v>
      </c>
      <c r="K931" s="176">
        <v>40</v>
      </c>
      <c r="L931" s="518">
        <f>K931/J931</f>
        <v>1</v>
      </c>
      <c r="M931" s="336"/>
      <c r="N931" s="184"/>
      <c r="O931" s="660"/>
      <c r="P931" s="369"/>
    </row>
    <row r="932" spans="1:16" ht="12" customHeight="1">
      <c r="A932" s="30">
        <v>489</v>
      </c>
      <c r="B932" s="30">
        <v>5331</v>
      </c>
      <c r="C932" s="30">
        <v>3113</v>
      </c>
      <c r="D932" s="171"/>
      <c r="E932" s="171">
        <v>334</v>
      </c>
      <c r="F932" s="173" t="s">
        <v>775</v>
      </c>
      <c r="H932" s="10"/>
      <c r="I932" s="25"/>
      <c r="J932" s="82"/>
      <c r="K932" s="170"/>
      <c r="L932" s="82"/>
      <c r="M932" s="327">
        <v>40</v>
      </c>
      <c r="N932" s="179">
        <v>40</v>
      </c>
      <c r="O932" s="518">
        <f>N932/M932</f>
        <v>1</v>
      </c>
      <c r="P932" s="369"/>
    </row>
    <row r="933" spans="1:16" ht="12" customHeight="1">
      <c r="A933" s="30">
        <v>489</v>
      </c>
      <c r="B933" s="30">
        <v>4122</v>
      </c>
      <c r="C933" s="30"/>
      <c r="D933" s="171"/>
      <c r="E933" s="171">
        <v>33122</v>
      </c>
      <c r="F933" s="11" t="s">
        <v>776</v>
      </c>
      <c r="H933" s="10"/>
      <c r="I933" s="25"/>
      <c r="J933" s="175">
        <v>19</v>
      </c>
      <c r="K933" s="176">
        <v>19</v>
      </c>
      <c r="L933" s="518">
        <f>K933/J933</f>
        <v>1</v>
      </c>
      <c r="M933" s="336"/>
      <c r="N933" s="184"/>
      <c r="O933" s="650"/>
      <c r="P933" s="369"/>
    </row>
    <row r="934" spans="1:16" ht="12" customHeight="1">
      <c r="A934" s="30">
        <v>489</v>
      </c>
      <c r="B934" s="30">
        <v>5331</v>
      </c>
      <c r="C934" s="30">
        <v>3113</v>
      </c>
      <c r="D934" s="171"/>
      <c r="E934" s="171">
        <v>33122</v>
      </c>
      <c r="F934" s="173" t="s">
        <v>777</v>
      </c>
      <c r="H934" s="10"/>
      <c r="I934" s="25"/>
      <c r="J934" s="82"/>
      <c r="K934" s="170"/>
      <c r="L934" s="82"/>
      <c r="M934" s="327">
        <v>19</v>
      </c>
      <c r="N934" s="179">
        <v>19</v>
      </c>
      <c r="O934" s="518">
        <f>N934/M934</f>
        <v>1</v>
      </c>
      <c r="P934" s="369"/>
    </row>
    <row r="935" spans="1:16" ht="12" customHeight="1">
      <c r="A935" s="30">
        <v>489</v>
      </c>
      <c r="B935" s="30">
        <v>4122</v>
      </c>
      <c r="C935" s="30"/>
      <c r="D935" s="171"/>
      <c r="E935" s="171">
        <v>33163</v>
      </c>
      <c r="F935" s="11" t="s">
        <v>778</v>
      </c>
      <c r="H935" s="10"/>
      <c r="I935" s="25"/>
      <c r="J935" s="175">
        <v>13</v>
      </c>
      <c r="K935" s="176">
        <v>13</v>
      </c>
      <c r="L935" s="518">
        <f>K935/J935</f>
        <v>1</v>
      </c>
      <c r="M935" s="336"/>
      <c r="N935" s="184"/>
      <c r="O935" s="650"/>
      <c r="P935" s="369"/>
    </row>
    <row r="936" spans="1:16" ht="12" customHeight="1">
      <c r="A936" s="30">
        <v>489</v>
      </c>
      <c r="B936" s="30">
        <v>5331</v>
      </c>
      <c r="C936" s="30">
        <v>3113</v>
      </c>
      <c r="D936" s="171"/>
      <c r="E936" s="171">
        <v>33163</v>
      </c>
      <c r="F936" s="173" t="s">
        <v>779</v>
      </c>
      <c r="H936" s="10"/>
      <c r="I936" s="25"/>
      <c r="J936" s="82"/>
      <c r="K936" s="170"/>
      <c r="L936" s="82"/>
      <c r="M936" s="327">
        <v>13</v>
      </c>
      <c r="N936" s="179">
        <v>13</v>
      </c>
      <c r="O936" s="518">
        <f>N936/M936</f>
        <v>1</v>
      </c>
      <c r="P936" s="369"/>
    </row>
    <row r="937" spans="1:15" ht="12.75">
      <c r="A937" s="26">
        <v>489</v>
      </c>
      <c r="B937" s="30">
        <v>5331</v>
      </c>
      <c r="C937" s="30">
        <v>3113</v>
      </c>
      <c r="D937" s="171"/>
      <c r="E937" s="171"/>
      <c r="F937" s="152" t="s">
        <v>372</v>
      </c>
      <c r="H937" s="10"/>
      <c r="I937" s="25"/>
      <c r="J937" s="296"/>
      <c r="K937" s="170"/>
      <c r="L937" s="82"/>
      <c r="M937" s="327">
        <v>6733</v>
      </c>
      <c r="N937" s="179">
        <v>6732.51</v>
      </c>
      <c r="O937" s="518">
        <f>N937/M937</f>
        <v>0.999927224120006</v>
      </c>
    </row>
    <row r="938" spans="1:15" ht="12.75">
      <c r="A938" s="87">
        <v>489</v>
      </c>
      <c r="B938" s="30"/>
      <c r="C938" s="30"/>
      <c r="D938" s="171"/>
      <c r="E938" s="171"/>
      <c r="F938" s="70" t="s">
        <v>152</v>
      </c>
      <c r="H938" s="10"/>
      <c r="I938" s="25"/>
      <c r="J938" s="328">
        <f>SUM(J931:J937)</f>
        <v>72</v>
      </c>
      <c r="K938" s="178">
        <f>SUM(K931:K937)</f>
        <v>72</v>
      </c>
      <c r="L938" s="519">
        <f>K938/J938</f>
        <v>1</v>
      </c>
      <c r="M938" s="329">
        <f>SUM(M932:M937)</f>
        <v>6805</v>
      </c>
      <c r="N938" s="211">
        <f>SUM(N932:N937)</f>
        <v>6804.51</v>
      </c>
      <c r="O938" s="519">
        <f>N938/M938</f>
        <v>0.9999279941219692</v>
      </c>
    </row>
    <row r="939" spans="1:15" ht="2.25" customHeight="1">
      <c r="A939" s="87"/>
      <c r="B939" s="30"/>
      <c r="C939" s="30"/>
      <c r="D939" s="171"/>
      <c r="E939" s="171"/>
      <c r="F939" s="70"/>
      <c r="H939" s="10"/>
      <c r="I939" s="25"/>
      <c r="J939" s="175"/>
      <c r="K939" s="176"/>
      <c r="L939" s="519"/>
      <c r="M939" s="327"/>
      <c r="N939" s="176"/>
      <c r="O939" s="519"/>
    </row>
    <row r="940" spans="1:15" ht="12.75">
      <c r="A940" s="87"/>
      <c r="B940" s="30"/>
      <c r="C940" s="30"/>
      <c r="D940" s="760"/>
      <c r="E940" s="171"/>
      <c r="F940" s="155" t="s">
        <v>1047</v>
      </c>
      <c r="G940" s="11"/>
      <c r="H940" s="10"/>
      <c r="I940" s="52"/>
      <c r="J940" s="345">
        <f>SUM(J926+J938+J921)</f>
        <v>129</v>
      </c>
      <c r="K940" s="208">
        <f>SUM(K926+K938+K921)</f>
        <v>128.5</v>
      </c>
      <c r="L940" s="541">
        <f>K940/J940</f>
        <v>0.9961240310077519</v>
      </c>
      <c r="M940" s="207">
        <f>SUM(M938+M929+M926+M921)</f>
        <v>19877</v>
      </c>
      <c r="N940" s="208">
        <f>SUM(N938+N929+N926+N921)</f>
        <v>19876.010000000002</v>
      </c>
      <c r="O940" s="541">
        <f>N940/M940</f>
        <v>0.999950193691201</v>
      </c>
    </row>
    <row r="941" spans="1:15" ht="3.75" customHeight="1">
      <c r="A941" s="87"/>
      <c r="B941" s="30"/>
      <c r="C941" s="30"/>
      <c r="D941" s="760"/>
      <c r="E941" s="171"/>
      <c r="F941" s="70"/>
      <c r="G941" s="4"/>
      <c r="H941" s="9"/>
      <c r="I941" s="4"/>
      <c r="J941" s="175"/>
      <c r="K941" s="176"/>
      <c r="L941" s="175"/>
      <c r="M941" s="274"/>
      <c r="N941" s="176"/>
      <c r="O941" s="327"/>
    </row>
    <row r="942" spans="1:15" ht="12" customHeight="1">
      <c r="A942" s="26">
        <v>490</v>
      </c>
      <c r="B942" s="30">
        <v>4116</v>
      </c>
      <c r="C942" s="30"/>
      <c r="D942" s="760"/>
      <c r="E942" s="171">
        <v>13305</v>
      </c>
      <c r="F942" s="62" t="s">
        <v>608</v>
      </c>
      <c r="G942" s="4"/>
      <c r="H942" s="9"/>
      <c r="I942" s="4"/>
      <c r="J942" s="175">
        <v>138</v>
      </c>
      <c r="K942" s="176">
        <v>135.687</v>
      </c>
      <c r="L942" s="518">
        <f>K942/J942</f>
        <v>0.9832391304347827</v>
      </c>
      <c r="M942" s="82"/>
      <c r="N942" s="170"/>
      <c r="O942" s="336"/>
    </row>
    <row r="943" spans="1:15" ht="12.75">
      <c r="A943" s="26">
        <v>490</v>
      </c>
      <c r="B943" s="30">
        <v>2132</v>
      </c>
      <c r="C943" s="26">
        <v>4373</v>
      </c>
      <c r="D943" s="760"/>
      <c r="E943" s="171"/>
      <c r="F943" s="62" t="s">
        <v>1094</v>
      </c>
      <c r="G943" s="35"/>
      <c r="H943" s="12"/>
      <c r="I943" s="11"/>
      <c r="J943" s="327">
        <v>45</v>
      </c>
      <c r="K943" s="176">
        <v>44.792</v>
      </c>
      <c r="L943" s="518">
        <f>K943/J943</f>
        <v>0.9953777777777778</v>
      </c>
      <c r="M943" s="82"/>
      <c r="N943" s="170"/>
      <c r="O943" s="336"/>
    </row>
    <row r="944" spans="1:15" ht="12.75">
      <c r="A944" s="26">
        <v>490</v>
      </c>
      <c r="B944" s="30">
        <v>5011</v>
      </c>
      <c r="C944" s="26">
        <v>4373</v>
      </c>
      <c r="D944" s="760"/>
      <c r="E944" s="171">
        <v>13305</v>
      </c>
      <c r="F944" s="62" t="s">
        <v>617</v>
      </c>
      <c r="G944" s="4"/>
      <c r="H944" s="9"/>
      <c r="I944" s="50"/>
      <c r="J944" s="336"/>
      <c r="K944" s="170"/>
      <c r="L944" s="336"/>
      <c r="M944" s="327">
        <v>40</v>
      </c>
      <c r="N944" s="176">
        <v>39.662</v>
      </c>
      <c r="O944" s="518">
        <f>N944/M944</f>
        <v>0.9915499999999999</v>
      </c>
    </row>
    <row r="945" spans="1:15" ht="12.75">
      <c r="A945" s="51">
        <v>490</v>
      </c>
      <c r="B945" s="30">
        <v>5021</v>
      </c>
      <c r="C945" s="26">
        <v>4373</v>
      </c>
      <c r="D945" s="757"/>
      <c r="E945" s="171">
        <v>13305</v>
      </c>
      <c r="F945" s="11" t="s">
        <v>618</v>
      </c>
      <c r="H945" s="10"/>
      <c r="I945" s="50"/>
      <c r="J945" s="82"/>
      <c r="K945" s="170"/>
      <c r="L945" s="82"/>
      <c r="M945" s="327">
        <v>11</v>
      </c>
      <c r="N945" s="176">
        <v>10.7</v>
      </c>
      <c r="O945" s="518">
        <f>N945/M945</f>
        <v>0.9727272727272727</v>
      </c>
    </row>
    <row r="946" spans="1:15" ht="12.75">
      <c r="A946" s="51">
        <v>490</v>
      </c>
      <c r="B946" s="30">
        <v>5031</v>
      </c>
      <c r="C946" s="26">
        <v>4373</v>
      </c>
      <c r="D946" s="757"/>
      <c r="E946" s="171">
        <v>13305</v>
      </c>
      <c r="F946" s="11" t="s">
        <v>619</v>
      </c>
      <c r="H946" s="10"/>
      <c r="I946" s="50"/>
      <c r="J946" s="82"/>
      <c r="K946" s="170"/>
      <c r="L946" s="82"/>
      <c r="M946" s="327">
        <v>12</v>
      </c>
      <c r="N946" s="176">
        <v>11.691</v>
      </c>
      <c r="O946" s="518">
        <f>N946/M946</f>
        <v>0.9742500000000001</v>
      </c>
    </row>
    <row r="947" spans="1:15" ht="12.75">
      <c r="A947" s="51">
        <v>490</v>
      </c>
      <c r="B947" s="30">
        <v>5032</v>
      </c>
      <c r="C947" s="26">
        <v>4373</v>
      </c>
      <c r="D947" s="757"/>
      <c r="E947" s="171">
        <v>13305</v>
      </c>
      <c r="F947" s="11" t="s">
        <v>620</v>
      </c>
      <c r="H947" s="10"/>
      <c r="I947" s="50"/>
      <c r="J947" s="82"/>
      <c r="K947" s="170"/>
      <c r="L947" s="82"/>
      <c r="M947" s="327">
        <v>4</v>
      </c>
      <c r="N947" s="176">
        <v>4.136</v>
      </c>
      <c r="O947" s="518">
        <f>N947/M947</f>
        <v>1.034</v>
      </c>
    </row>
    <row r="948" spans="1:15" ht="12.75">
      <c r="A948" s="51">
        <v>490</v>
      </c>
      <c r="B948" s="30">
        <v>5137</v>
      </c>
      <c r="C948" s="26">
        <v>4373</v>
      </c>
      <c r="D948" s="757"/>
      <c r="E948" s="171"/>
      <c r="F948" s="11" t="s">
        <v>160</v>
      </c>
      <c r="H948" s="10"/>
      <c r="I948" s="52"/>
      <c r="J948" s="82"/>
      <c r="K948" s="170"/>
      <c r="L948" s="82"/>
      <c r="M948" s="327">
        <v>29</v>
      </c>
      <c r="N948" s="176">
        <v>28.608</v>
      </c>
      <c r="O948" s="518">
        <f aca="true" t="shared" si="35" ref="O948:O958">N948/M948</f>
        <v>0.9864827586206897</v>
      </c>
    </row>
    <row r="949" spans="1:15" ht="12.75">
      <c r="A949" s="51">
        <v>490</v>
      </c>
      <c r="B949" s="30">
        <v>5139</v>
      </c>
      <c r="C949" s="26">
        <v>4373</v>
      </c>
      <c r="D949" s="757"/>
      <c r="E949" s="171"/>
      <c r="F949" s="11" t="s">
        <v>76</v>
      </c>
      <c r="H949" s="10"/>
      <c r="I949" s="52"/>
      <c r="J949" s="82"/>
      <c r="K949" s="170"/>
      <c r="L949" s="82"/>
      <c r="M949" s="327">
        <v>3</v>
      </c>
      <c r="N949" s="176">
        <v>3.398</v>
      </c>
      <c r="O949" s="518">
        <f t="shared" si="35"/>
        <v>1.1326666666666667</v>
      </c>
    </row>
    <row r="950" spans="1:15" ht="12.75">
      <c r="A950" s="51">
        <v>490</v>
      </c>
      <c r="B950" s="30">
        <v>5151</v>
      </c>
      <c r="C950" s="26">
        <v>4373</v>
      </c>
      <c r="D950" s="757"/>
      <c r="E950" s="171">
        <v>13305</v>
      </c>
      <c r="F950" s="11" t="s">
        <v>621</v>
      </c>
      <c r="H950" s="10"/>
      <c r="I950" s="52"/>
      <c r="J950" s="82"/>
      <c r="K950" s="170"/>
      <c r="L950" s="383"/>
      <c r="M950" s="327">
        <v>4</v>
      </c>
      <c r="N950" s="176">
        <v>3.75</v>
      </c>
      <c r="O950" s="518">
        <f t="shared" si="35"/>
        <v>0.9375</v>
      </c>
    </row>
    <row r="951" spans="1:15" ht="12.75">
      <c r="A951" s="51">
        <v>490</v>
      </c>
      <c r="B951" s="30">
        <v>5153</v>
      </c>
      <c r="C951" s="26">
        <v>4373</v>
      </c>
      <c r="D951" s="757"/>
      <c r="E951" s="171"/>
      <c r="F951" s="11" t="s">
        <v>425</v>
      </c>
      <c r="H951" s="10"/>
      <c r="I951" s="52"/>
      <c r="J951" s="82"/>
      <c r="K951" s="170"/>
      <c r="L951" s="383"/>
      <c r="M951" s="327">
        <v>2</v>
      </c>
      <c r="N951" s="176">
        <v>2</v>
      </c>
      <c r="O951" s="518">
        <f t="shared" si="35"/>
        <v>1</v>
      </c>
    </row>
    <row r="952" spans="1:15" ht="12.75">
      <c r="A952" s="51">
        <v>490</v>
      </c>
      <c r="B952" s="30">
        <v>5153</v>
      </c>
      <c r="C952" s="26">
        <v>4373</v>
      </c>
      <c r="D952" s="757"/>
      <c r="E952" s="171">
        <v>13305</v>
      </c>
      <c r="F952" s="11" t="s">
        <v>622</v>
      </c>
      <c r="H952" s="10"/>
      <c r="I952" s="52"/>
      <c r="J952" s="82"/>
      <c r="K952" s="170"/>
      <c r="L952" s="383"/>
      <c r="M952" s="327">
        <v>46</v>
      </c>
      <c r="N952" s="176">
        <v>46.5</v>
      </c>
      <c r="O952" s="518">
        <f t="shared" si="35"/>
        <v>1.0108695652173914</v>
      </c>
    </row>
    <row r="953" spans="1:15" ht="12.75">
      <c r="A953" s="30">
        <v>490</v>
      </c>
      <c r="B953" s="30">
        <v>5154</v>
      </c>
      <c r="C953" s="26">
        <v>4373</v>
      </c>
      <c r="D953" s="760"/>
      <c r="E953" s="171">
        <v>13305</v>
      </c>
      <c r="F953" s="11" t="s">
        <v>623</v>
      </c>
      <c r="H953" s="10"/>
      <c r="I953" s="50"/>
      <c r="J953" s="82"/>
      <c r="K953" s="170"/>
      <c r="L953" s="82"/>
      <c r="M953" s="327">
        <v>14</v>
      </c>
      <c r="N953" s="176">
        <v>13.68</v>
      </c>
      <c r="O953" s="518">
        <f t="shared" si="35"/>
        <v>0.9771428571428571</v>
      </c>
    </row>
    <row r="954" spans="1:15" ht="12.75">
      <c r="A954" s="30">
        <v>490</v>
      </c>
      <c r="B954" s="30">
        <v>5162</v>
      </c>
      <c r="C954" s="26">
        <v>4373</v>
      </c>
      <c r="D954" s="760"/>
      <c r="E954" s="171"/>
      <c r="F954" s="11" t="s">
        <v>208</v>
      </c>
      <c r="G954" s="35"/>
      <c r="H954" s="10"/>
      <c r="I954" s="50"/>
      <c r="J954" s="82"/>
      <c r="K954" s="170"/>
      <c r="L954" s="82"/>
      <c r="M954" s="327">
        <v>9</v>
      </c>
      <c r="N954" s="176">
        <v>8.8</v>
      </c>
      <c r="O954" s="518">
        <f t="shared" si="35"/>
        <v>0.9777777777777779</v>
      </c>
    </row>
    <row r="955" spans="1:15" ht="12.75">
      <c r="A955" s="30">
        <v>490</v>
      </c>
      <c r="B955" s="30">
        <v>5162</v>
      </c>
      <c r="C955" s="26">
        <v>4373</v>
      </c>
      <c r="D955" s="760"/>
      <c r="E955" s="171">
        <v>13305</v>
      </c>
      <c r="F955" s="11" t="s">
        <v>624</v>
      </c>
      <c r="G955" s="4"/>
      <c r="H955" s="10"/>
      <c r="I955" s="50"/>
      <c r="J955" s="82"/>
      <c r="K955" s="170"/>
      <c r="L955" s="82"/>
      <c r="M955" s="327">
        <v>2</v>
      </c>
      <c r="N955" s="176">
        <v>1.85</v>
      </c>
      <c r="O955" s="518">
        <f t="shared" si="35"/>
        <v>0.925</v>
      </c>
    </row>
    <row r="956" spans="1:15" ht="12.75">
      <c r="A956" s="30">
        <v>490</v>
      </c>
      <c r="B956" s="30">
        <v>5169</v>
      </c>
      <c r="C956" s="26">
        <v>4373</v>
      </c>
      <c r="D956" s="760"/>
      <c r="E956" s="171"/>
      <c r="F956" s="11" t="s">
        <v>79</v>
      </c>
      <c r="H956" s="10"/>
      <c r="I956" s="52"/>
      <c r="J956" s="82"/>
      <c r="K956" s="170"/>
      <c r="L956" s="82"/>
      <c r="M956" s="327">
        <v>3</v>
      </c>
      <c r="N956" s="176">
        <v>2.27</v>
      </c>
      <c r="O956" s="518">
        <f t="shared" si="35"/>
        <v>0.7566666666666667</v>
      </c>
    </row>
    <row r="957" spans="1:15" ht="12.75">
      <c r="A957" s="51">
        <v>490</v>
      </c>
      <c r="B957" s="32">
        <v>5171</v>
      </c>
      <c r="C957" s="128">
        <v>4373</v>
      </c>
      <c r="D957" s="757"/>
      <c r="E957" s="171">
        <v>13305</v>
      </c>
      <c r="F957" s="18" t="s">
        <v>625</v>
      </c>
      <c r="H957" s="10"/>
      <c r="I957" s="52"/>
      <c r="J957" s="386"/>
      <c r="K957" s="170"/>
      <c r="L957" s="82"/>
      <c r="M957" s="327">
        <v>4</v>
      </c>
      <c r="N957" s="205">
        <v>3.72</v>
      </c>
      <c r="O957" s="518">
        <f t="shared" si="35"/>
        <v>0.93</v>
      </c>
    </row>
    <row r="958" spans="1:15" ht="12.75">
      <c r="A958" s="87">
        <v>490</v>
      </c>
      <c r="B958" s="30"/>
      <c r="C958" s="30"/>
      <c r="D958" s="171"/>
      <c r="E958" s="171"/>
      <c r="F958" s="70" t="s">
        <v>943</v>
      </c>
      <c r="G958" s="11"/>
      <c r="H958" s="12"/>
      <c r="I958" s="11"/>
      <c r="J958" s="328">
        <f>SUM(J942:J956)</f>
        <v>183</v>
      </c>
      <c r="K958" s="178">
        <f>SUM(K942:K956)</f>
        <v>180.479</v>
      </c>
      <c r="L958" s="519">
        <f>K958/J958</f>
        <v>0.986224043715847</v>
      </c>
      <c r="M958" s="328">
        <f>SUM(M944:M957)</f>
        <v>183</v>
      </c>
      <c r="N958" s="178">
        <f>SUM(N944:N957)</f>
        <v>180.76500000000001</v>
      </c>
      <c r="O958" s="519">
        <f t="shared" si="35"/>
        <v>0.9877868852459017</v>
      </c>
    </row>
    <row r="959" spans="1:15" ht="3" customHeight="1">
      <c r="A959" s="30"/>
      <c r="B959" s="30"/>
      <c r="C959" s="30"/>
      <c r="D959" s="171"/>
      <c r="E959" s="171"/>
      <c r="F959" s="11"/>
      <c r="G959" s="11"/>
      <c r="H959" s="12"/>
      <c r="I959" s="11"/>
      <c r="J959" s="328"/>
      <c r="K959" s="176"/>
      <c r="L959" s="519"/>
      <c r="M959" s="336"/>
      <c r="N959" s="170"/>
      <c r="O959" s="336"/>
    </row>
    <row r="960" spans="1:15" ht="12" customHeight="1">
      <c r="A960" s="30">
        <v>491</v>
      </c>
      <c r="B960" s="30">
        <v>4116</v>
      </c>
      <c r="C960" s="30"/>
      <c r="D960" s="171"/>
      <c r="E960" s="171">
        <v>13305</v>
      </c>
      <c r="F960" s="62" t="s">
        <v>608</v>
      </c>
      <c r="G960" s="11"/>
      <c r="H960" s="12"/>
      <c r="I960" s="11"/>
      <c r="J960" s="327">
        <v>286</v>
      </c>
      <c r="K960" s="176">
        <v>285.761</v>
      </c>
      <c r="L960" s="518">
        <f>K960/J960</f>
        <v>0.9991643356643357</v>
      </c>
      <c r="M960" s="336"/>
      <c r="N960" s="170"/>
      <c r="O960" s="336"/>
    </row>
    <row r="961" spans="1:15" ht="12" customHeight="1">
      <c r="A961" s="30">
        <v>491</v>
      </c>
      <c r="B961" s="30">
        <v>2111</v>
      </c>
      <c r="C961" s="30">
        <v>4374</v>
      </c>
      <c r="D961" s="171"/>
      <c r="E961" s="171"/>
      <c r="F961" s="62" t="s">
        <v>396</v>
      </c>
      <c r="G961" s="11"/>
      <c r="H961" s="12"/>
      <c r="I961" s="11"/>
      <c r="J961" s="327">
        <v>2</v>
      </c>
      <c r="K961" s="176">
        <v>1.45</v>
      </c>
      <c r="L961" s="518">
        <f>K961/J961</f>
        <v>0.725</v>
      </c>
      <c r="M961" s="336"/>
      <c r="N961" s="170"/>
      <c r="O961" s="336"/>
    </row>
    <row r="962" spans="1:15" ht="12.75">
      <c r="A962" s="30">
        <v>491</v>
      </c>
      <c r="B962" s="30">
        <v>2132</v>
      </c>
      <c r="C962" s="26">
        <v>4374</v>
      </c>
      <c r="D962" s="171"/>
      <c r="E962" s="171"/>
      <c r="F962" s="11" t="s">
        <v>128</v>
      </c>
      <c r="G962" s="11"/>
      <c r="H962" s="12"/>
      <c r="I962" s="67"/>
      <c r="J962" s="327">
        <v>36</v>
      </c>
      <c r="K962" s="179">
        <v>35.7</v>
      </c>
      <c r="L962" s="518">
        <f>K962/J962</f>
        <v>0.9916666666666667</v>
      </c>
      <c r="M962" s="336"/>
      <c r="N962" s="170"/>
      <c r="O962" s="336"/>
    </row>
    <row r="963" spans="1:15" ht="12.75">
      <c r="A963" s="49">
        <v>491</v>
      </c>
      <c r="B963" s="76">
        <v>5011</v>
      </c>
      <c r="C963" s="85">
        <v>4374</v>
      </c>
      <c r="D963" s="779"/>
      <c r="E963" s="171">
        <v>13305</v>
      </c>
      <c r="F963" s="61" t="s">
        <v>617</v>
      </c>
      <c r="H963" s="10"/>
      <c r="I963" s="395"/>
      <c r="J963" s="336"/>
      <c r="K963" s="184"/>
      <c r="L963" s="336"/>
      <c r="M963" s="327">
        <v>77</v>
      </c>
      <c r="N963" s="176">
        <v>76.56</v>
      </c>
      <c r="O963" s="518">
        <f>N963/M963</f>
        <v>0.9942857142857143</v>
      </c>
    </row>
    <row r="964" spans="1:15" ht="12.75">
      <c r="A964" s="51">
        <v>491</v>
      </c>
      <c r="B964" s="30">
        <v>5031</v>
      </c>
      <c r="C964" s="26">
        <v>4374</v>
      </c>
      <c r="D964" s="757"/>
      <c r="E964" s="171">
        <v>13305</v>
      </c>
      <c r="F964" s="11" t="s">
        <v>626</v>
      </c>
      <c r="H964" s="10"/>
      <c r="I964" s="314"/>
      <c r="J964" s="336"/>
      <c r="K964" s="184"/>
      <c r="L964" s="336"/>
      <c r="M964" s="327">
        <v>19</v>
      </c>
      <c r="N964" s="176">
        <v>19.3</v>
      </c>
      <c r="O964" s="518">
        <f aca="true" t="shared" si="36" ref="O964:O996">N964/M964</f>
        <v>1.0157894736842106</v>
      </c>
    </row>
    <row r="965" spans="1:15" ht="12.75">
      <c r="A965" s="51">
        <v>491</v>
      </c>
      <c r="B965" s="30">
        <v>5032</v>
      </c>
      <c r="C965" s="26">
        <v>4374</v>
      </c>
      <c r="D965" s="757"/>
      <c r="E965" s="171">
        <v>13305</v>
      </c>
      <c r="F965" s="11" t="s">
        <v>627</v>
      </c>
      <c r="H965" s="10"/>
      <c r="I965" s="314"/>
      <c r="J965" s="336"/>
      <c r="K965" s="184"/>
      <c r="L965" s="336"/>
      <c r="M965" s="327">
        <v>7</v>
      </c>
      <c r="N965" s="176">
        <v>6.89</v>
      </c>
      <c r="O965" s="518">
        <f t="shared" si="36"/>
        <v>0.9842857142857142</v>
      </c>
    </row>
    <row r="966" spans="1:15" ht="12.75">
      <c r="A966" s="51">
        <v>491</v>
      </c>
      <c r="B966" s="30">
        <v>5137</v>
      </c>
      <c r="C966" s="26">
        <v>4374</v>
      </c>
      <c r="D966" s="757"/>
      <c r="E966" s="171"/>
      <c r="F966" s="11" t="s">
        <v>160</v>
      </c>
      <c r="H966" s="10"/>
      <c r="I966" s="52"/>
      <c r="J966" s="82"/>
      <c r="K966" s="170"/>
      <c r="L966" s="82"/>
      <c r="M966" s="327">
        <v>12</v>
      </c>
      <c r="N966" s="176">
        <v>12.27</v>
      </c>
      <c r="O966" s="518">
        <f t="shared" si="36"/>
        <v>1.0225</v>
      </c>
    </row>
    <row r="967" spans="1:15" ht="12.75">
      <c r="A967" s="51">
        <v>491</v>
      </c>
      <c r="B967" s="30">
        <v>5137</v>
      </c>
      <c r="C967" s="26">
        <v>4374</v>
      </c>
      <c r="D967" s="757"/>
      <c r="E967" s="171">
        <v>13305</v>
      </c>
      <c r="F967" s="11" t="s">
        <v>628</v>
      </c>
      <c r="H967" s="10"/>
      <c r="I967" s="52"/>
      <c r="J967" s="82"/>
      <c r="K967" s="170"/>
      <c r="L967" s="82"/>
      <c r="M967" s="327">
        <v>2</v>
      </c>
      <c r="N967" s="176">
        <v>1.68</v>
      </c>
      <c r="O967" s="518">
        <f t="shared" si="36"/>
        <v>0.84</v>
      </c>
    </row>
    <row r="968" spans="1:15" ht="12.75">
      <c r="A968" s="51">
        <v>491</v>
      </c>
      <c r="B968" s="30">
        <v>5139</v>
      </c>
      <c r="C968" s="26">
        <v>4374</v>
      </c>
      <c r="D968" s="757"/>
      <c r="E968" s="171"/>
      <c r="F968" s="11" t="s">
        <v>76</v>
      </c>
      <c r="H968" s="10"/>
      <c r="I968" s="52"/>
      <c r="J968" s="82"/>
      <c r="K968" s="170"/>
      <c r="L968" s="82"/>
      <c r="M968" s="327">
        <v>6</v>
      </c>
      <c r="N968" s="176">
        <v>5.6</v>
      </c>
      <c r="O968" s="518">
        <f t="shared" si="36"/>
        <v>0.9333333333333332</v>
      </c>
    </row>
    <row r="969" spans="1:15" ht="12.75">
      <c r="A969" s="51">
        <v>491</v>
      </c>
      <c r="B969" s="30">
        <v>5139</v>
      </c>
      <c r="C969" s="26">
        <v>4374</v>
      </c>
      <c r="D969" s="757"/>
      <c r="E969" s="171">
        <v>13305</v>
      </c>
      <c r="F969" s="11" t="s">
        <v>629</v>
      </c>
      <c r="H969" s="10"/>
      <c r="I969" s="52"/>
      <c r="J969" s="82"/>
      <c r="K969" s="170"/>
      <c r="L969" s="82"/>
      <c r="M969" s="327">
        <v>2</v>
      </c>
      <c r="N969" s="176">
        <v>2.07</v>
      </c>
      <c r="O969" s="518">
        <f t="shared" si="36"/>
        <v>1.035</v>
      </c>
    </row>
    <row r="970" spans="1:15" ht="12.75">
      <c r="A970" s="51">
        <v>491</v>
      </c>
      <c r="B970" s="30">
        <v>5151</v>
      </c>
      <c r="C970" s="26">
        <v>4374</v>
      </c>
      <c r="D970" s="757"/>
      <c r="E970" s="171"/>
      <c r="F970" s="11" t="s">
        <v>427</v>
      </c>
      <c r="H970" s="10"/>
      <c r="I970" s="52"/>
      <c r="J970" s="383"/>
      <c r="K970" s="170"/>
      <c r="L970" s="383"/>
      <c r="M970" s="327">
        <v>2</v>
      </c>
      <c r="N970" s="176">
        <v>1.96</v>
      </c>
      <c r="O970" s="518">
        <f t="shared" si="36"/>
        <v>0.98</v>
      </c>
    </row>
    <row r="971" spans="1:15" ht="12.75">
      <c r="A971" s="51">
        <v>491</v>
      </c>
      <c r="B971" s="30">
        <v>5151</v>
      </c>
      <c r="C971" s="26">
        <v>4374</v>
      </c>
      <c r="D971" s="757"/>
      <c r="E971" s="171">
        <v>13305</v>
      </c>
      <c r="F971" s="11" t="s">
        <v>621</v>
      </c>
      <c r="H971" s="10"/>
      <c r="I971" s="52"/>
      <c r="J971" s="383"/>
      <c r="K971" s="170"/>
      <c r="L971" s="383"/>
      <c r="M971" s="327">
        <v>20</v>
      </c>
      <c r="N971" s="176">
        <v>20</v>
      </c>
      <c r="O971" s="518">
        <f t="shared" si="36"/>
        <v>1</v>
      </c>
    </row>
    <row r="972" spans="1:15" ht="12.75">
      <c r="A972" s="51">
        <v>491</v>
      </c>
      <c r="B972" s="30">
        <v>5154</v>
      </c>
      <c r="C972" s="26">
        <v>4374</v>
      </c>
      <c r="D972" s="757"/>
      <c r="E972" s="171"/>
      <c r="F972" s="11" t="s">
        <v>428</v>
      </c>
      <c r="H972" s="10"/>
      <c r="I972" s="52"/>
      <c r="J972" s="82"/>
      <c r="K972" s="170"/>
      <c r="L972" s="82"/>
      <c r="M972" s="327">
        <v>4</v>
      </c>
      <c r="N972" s="176">
        <v>3.84</v>
      </c>
      <c r="O972" s="518">
        <f t="shared" si="36"/>
        <v>0.96</v>
      </c>
    </row>
    <row r="973" spans="1:15" ht="12.75">
      <c r="A973" s="51">
        <v>491</v>
      </c>
      <c r="B973" s="30">
        <v>5154</v>
      </c>
      <c r="C973" s="26">
        <v>4374</v>
      </c>
      <c r="D973" s="757"/>
      <c r="E973" s="171">
        <v>13305</v>
      </c>
      <c r="F973" s="11" t="s">
        <v>623</v>
      </c>
      <c r="H973" s="10"/>
      <c r="I973" s="52"/>
      <c r="J973" s="82"/>
      <c r="K973" s="170"/>
      <c r="L973" s="82"/>
      <c r="M973" s="327">
        <v>98</v>
      </c>
      <c r="N973" s="176">
        <v>97.63</v>
      </c>
      <c r="O973" s="518">
        <f t="shared" si="36"/>
        <v>0.9962244897959183</v>
      </c>
    </row>
    <row r="974" spans="1:15" ht="12.75">
      <c r="A974" s="51">
        <v>491</v>
      </c>
      <c r="B974" s="30">
        <v>5162</v>
      </c>
      <c r="C974" s="26">
        <v>4374</v>
      </c>
      <c r="D974" s="369"/>
      <c r="E974" s="171">
        <v>13305</v>
      </c>
      <c r="F974" s="11" t="s">
        <v>624</v>
      </c>
      <c r="H974" s="10"/>
      <c r="I974" s="52"/>
      <c r="J974" s="383"/>
      <c r="K974" s="170"/>
      <c r="L974" s="383"/>
      <c r="M974" s="327">
        <v>3</v>
      </c>
      <c r="N974" s="176">
        <v>2.85</v>
      </c>
      <c r="O974" s="518">
        <f t="shared" si="36"/>
        <v>0.9500000000000001</v>
      </c>
    </row>
    <row r="975" spans="1:15" ht="12.75">
      <c r="A975" s="51">
        <v>491</v>
      </c>
      <c r="B975" s="30">
        <v>5167</v>
      </c>
      <c r="C975" s="26">
        <v>4374</v>
      </c>
      <c r="D975" s="171"/>
      <c r="E975" s="171"/>
      <c r="F975" s="11" t="s">
        <v>986</v>
      </c>
      <c r="H975" s="10"/>
      <c r="I975" s="52"/>
      <c r="J975" s="383"/>
      <c r="K975" s="170"/>
      <c r="L975" s="383"/>
      <c r="M975" s="327">
        <v>2</v>
      </c>
      <c r="N975" s="176">
        <v>2</v>
      </c>
      <c r="O975" s="518">
        <f t="shared" si="36"/>
        <v>1</v>
      </c>
    </row>
    <row r="976" spans="1:15" ht="12.75">
      <c r="A976" s="79">
        <v>491</v>
      </c>
      <c r="B976" s="30">
        <v>5169</v>
      </c>
      <c r="C976" s="26">
        <v>4374</v>
      </c>
      <c r="D976" s="171"/>
      <c r="E976" s="171"/>
      <c r="F976" s="11" t="s">
        <v>79</v>
      </c>
      <c r="G976" s="5"/>
      <c r="H976" s="9"/>
      <c r="I976" s="52"/>
      <c r="J976" s="82"/>
      <c r="K976" s="170"/>
      <c r="L976" s="82"/>
      <c r="M976" s="327">
        <v>11</v>
      </c>
      <c r="N976" s="176">
        <v>10.92</v>
      </c>
      <c r="O976" s="518">
        <f t="shared" si="36"/>
        <v>0.9927272727272727</v>
      </c>
    </row>
    <row r="977" spans="1:15" ht="12.75">
      <c r="A977" s="26">
        <v>491</v>
      </c>
      <c r="B977" s="30">
        <v>5171</v>
      </c>
      <c r="C977" s="26">
        <v>4374</v>
      </c>
      <c r="D977" s="171"/>
      <c r="E977" s="171"/>
      <c r="F977" s="11" t="s">
        <v>426</v>
      </c>
      <c r="G977" s="5"/>
      <c r="H977" s="9"/>
      <c r="I977" s="122"/>
      <c r="J977" s="383"/>
      <c r="K977" s="170"/>
      <c r="L977" s="383"/>
      <c r="M977" s="327">
        <v>1</v>
      </c>
      <c r="N977" s="176">
        <v>0.54</v>
      </c>
      <c r="O977" s="518">
        <f t="shared" si="36"/>
        <v>0.54</v>
      </c>
    </row>
    <row r="978" spans="1:15" ht="12.75">
      <c r="A978" s="26">
        <v>491</v>
      </c>
      <c r="B978" s="30">
        <v>5171</v>
      </c>
      <c r="C978" s="26">
        <v>4374</v>
      </c>
      <c r="D978" s="171"/>
      <c r="E978" s="171">
        <v>13305</v>
      </c>
      <c r="F978" s="11" t="s">
        <v>625</v>
      </c>
      <c r="G978" s="5"/>
      <c r="H978" s="9"/>
      <c r="I978" s="122"/>
      <c r="J978" s="383"/>
      <c r="K978" s="170"/>
      <c r="L978" s="383"/>
      <c r="M978" s="327">
        <v>59</v>
      </c>
      <c r="N978" s="176">
        <v>58.754</v>
      </c>
      <c r="O978" s="518">
        <f t="shared" si="36"/>
        <v>0.9958305084745762</v>
      </c>
    </row>
    <row r="979" spans="1:15" ht="12.75">
      <c r="A979" s="87">
        <v>491</v>
      </c>
      <c r="B979" s="30"/>
      <c r="C979" s="30"/>
      <c r="D979" s="171"/>
      <c r="E979" s="171"/>
      <c r="F979" s="150" t="s">
        <v>468</v>
      </c>
      <c r="G979" s="30"/>
      <c r="H979" s="12"/>
      <c r="I979" s="65"/>
      <c r="J979" s="338">
        <f>SUM(J960:J977)</f>
        <v>324</v>
      </c>
      <c r="K979" s="180">
        <f>SUM(K960:K977)</f>
        <v>322.911</v>
      </c>
      <c r="L979" s="532">
        <f>K979/J979</f>
        <v>0.9966388888888889</v>
      </c>
      <c r="M979" s="328">
        <f>SUM(M963:M978)</f>
        <v>325</v>
      </c>
      <c r="N979" s="178">
        <f>SUM(N963:N978)</f>
        <v>322.86400000000003</v>
      </c>
      <c r="O979" s="519">
        <f t="shared" si="36"/>
        <v>0.9934276923076925</v>
      </c>
    </row>
    <row r="980" spans="1:15" ht="2.25" customHeight="1">
      <c r="A980" s="87"/>
      <c r="B980" s="30"/>
      <c r="C980" s="30"/>
      <c r="D980" s="760"/>
      <c r="E980" s="171"/>
      <c r="F980" s="70"/>
      <c r="G980" s="5"/>
      <c r="H980" s="9"/>
      <c r="I980" s="14"/>
      <c r="J980" s="177"/>
      <c r="K980" s="178"/>
      <c r="L980" s="177"/>
      <c r="M980" s="327"/>
      <c r="N980" s="176"/>
      <c r="O980" s="519"/>
    </row>
    <row r="981" spans="1:15" ht="12.75">
      <c r="A981" s="27">
        <v>493</v>
      </c>
      <c r="B981" s="30">
        <v>5169</v>
      </c>
      <c r="C981" s="30">
        <v>3111</v>
      </c>
      <c r="D981" s="758"/>
      <c r="E981" s="171"/>
      <c r="F981" s="11" t="s">
        <v>954</v>
      </c>
      <c r="H981" s="10"/>
      <c r="I981" s="25"/>
      <c r="J981" s="82"/>
      <c r="K981" s="170"/>
      <c r="L981" s="82"/>
      <c r="M981" s="327">
        <v>70</v>
      </c>
      <c r="N981" s="176">
        <v>68.1</v>
      </c>
      <c r="O981" s="518">
        <f t="shared" si="36"/>
        <v>0.9728571428571428</v>
      </c>
    </row>
    <row r="982" spans="1:15" ht="12.75">
      <c r="A982" s="27">
        <v>493</v>
      </c>
      <c r="B982" s="30">
        <v>5169</v>
      </c>
      <c r="C982" s="30">
        <v>3113</v>
      </c>
      <c r="D982" s="758"/>
      <c r="E982" s="171"/>
      <c r="F982" s="11" t="s">
        <v>953</v>
      </c>
      <c r="H982" s="10"/>
      <c r="I982" s="25"/>
      <c r="J982" s="82"/>
      <c r="K982" s="170"/>
      <c r="L982" s="82"/>
      <c r="M982" s="327">
        <v>139</v>
      </c>
      <c r="N982" s="176">
        <v>136.2</v>
      </c>
      <c r="O982" s="518">
        <f t="shared" si="36"/>
        <v>0.9798561151079136</v>
      </c>
    </row>
    <row r="983" spans="1:15" ht="12.75">
      <c r="A983" s="75">
        <v>493</v>
      </c>
      <c r="B983" s="30"/>
      <c r="C983" s="30"/>
      <c r="D983" s="758"/>
      <c r="E983" s="171"/>
      <c r="F983" s="70" t="s">
        <v>1104</v>
      </c>
      <c r="H983" s="10"/>
      <c r="I983" s="25"/>
      <c r="J983" s="82"/>
      <c r="K983" s="170"/>
      <c r="L983" s="82"/>
      <c r="M983" s="328">
        <f>SUM(M981:M982)</f>
        <v>209</v>
      </c>
      <c r="N983" s="178">
        <f>SUM(N981:N982)</f>
        <v>204.29999999999998</v>
      </c>
      <c r="O983" s="519">
        <f t="shared" si="36"/>
        <v>0.977511961722488</v>
      </c>
    </row>
    <row r="984" spans="1:15" ht="2.25" customHeight="1">
      <c r="A984" s="75"/>
      <c r="B984" s="30"/>
      <c r="C984" s="30"/>
      <c r="D984" s="758"/>
      <c r="E984" s="758"/>
      <c r="F984" s="70"/>
      <c r="H984" s="10"/>
      <c r="I984" s="25"/>
      <c r="J984" s="82"/>
      <c r="K984" s="170"/>
      <c r="L984" s="82"/>
      <c r="M984" s="327"/>
      <c r="N984" s="178"/>
      <c r="O984" s="519"/>
    </row>
    <row r="985" spans="1:15" ht="12" customHeight="1">
      <c r="A985" s="87">
        <v>492</v>
      </c>
      <c r="B985" s="87">
        <v>5222</v>
      </c>
      <c r="C985" s="87">
        <v>3792</v>
      </c>
      <c r="D985" s="241"/>
      <c r="E985" s="171"/>
      <c r="F985" s="65" t="s">
        <v>420</v>
      </c>
      <c r="H985" s="9"/>
      <c r="I985" s="52"/>
      <c r="J985" s="82"/>
      <c r="K985" s="170"/>
      <c r="L985" s="82"/>
      <c r="M985" s="328">
        <v>269</v>
      </c>
      <c r="N985" s="178">
        <v>268.5</v>
      </c>
      <c r="O985" s="519">
        <f t="shared" si="36"/>
        <v>0.9981412639405205</v>
      </c>
    </row>
    <row r="986" spans="1:15" ht="3" customHeight="1">
      <c r="A986" s="87"/>
      <c r="B986" s="87"/>
      <c r="C986" s="87"/>
      <c r="D986" s="241"/>
      <c r="E986" s="171"/>
      <c r="F986" s="65"/>
      <c r="H986" s="9"/>
      <c r="I986" s="52"/>
      <c r="J986" s="82"/>
      <c r="K986" s="170"/>
      <c r="L986" s="82"/>
      <c r="M986" s="328"/>
      <c r="N986" s="178"/>
      <c r="O986" s="519"/>
    </row>
    <row r="987" spans="1:15" ht="12" customHeight="1">
      <c r="A987" s="49">
        <v>494</v>
      </c>
      <c r="B987" s="30">
        <v>5221</v>
      </c>
      <c r="C987" s="30">
        <v>4349</v>
      </c>
      <c r="D987" s="171"/>
      <c r="E987" s="171"/>
      <c r="F987" s="262" t="s">
        <v>345</v>
      </c>
      <c r="H987" s="9"/>
      <c r="I987" s="25"/>
      <c r="J987" s="82"/>
      <c r="K987" s="170"/>
      <c r="L987" s="82"/>
      <c r="M987" s="327">
        <v>50</v>
      </c>
      <c r="N987" s="176">
        <v>50</v>
      </c>
      <c r="O987" s="518">
        <f t="shared" si="36"/>
        <v>1</v>
      </c>
    </row>
    <row r="988" spans="1:15" ht="12.75">
      <c r="A988" s="26">
        <v>494</v>
      </c>
      <c r="B988" s="26">
        <v>5194</v>
      </c>
      <c r="C988" s="26">
        <v>3429</v>
      </c>
      <c r="D988" s="171"/>
      <c r="E988" s="171"/>
      <c r="F988" s="67" t="s">
        <v>638</v>
      </c>
      <c r="G988" s="251"/>
      <c r="H988" s="86"/>
      <c r="I988" s="124"/>
      <c r="J988" s="82"/>
      <c r="K988" s="170"/>
      <c r="L988" s="82"/>
      <c r="M988" s="327">
        <v>3</v>
      </c>
      <c r="N988" s="176">
        <v>2.759</v>
      </c>
      <c r="O988" s="518">
        <f t="shared" si="36"/>
        <v>0.9196666666666666</v>
      </c>
    </row>
    <row r="989" spans="1:15" ht="12.75">
      <c r="A989" s="26">
        <v>494</v>
      </c>
      <c r="B989" s="26">
        <v>5212</v>
      </c>
      <c r="C989" s="26">
        <v>3419</v>
      </c>
      <c r="D989" s="171"/>
      <c r="E989" s="171"/>
      <c r="F989" s="67" t="s">
        <v>770</v>
      </c>
      <c r="G989" s="251"/>
      <c r="H989" s="86"/>
      <c r="I989" s="124"/>
      <c r="J989" s="82"/>
      <c r="K989" s="170"/>
      <c r="L989" s="82"/>
      <c r="M989" s="327">
        <v>20</v>
      </c>
      <c r="N989" s="176">
        <v>20</v>
      </c>
      <c r="O989" s="518">
        <f t="shared" si="36"/>
        <v>1</v>
      </c>
    </row>
    <row r="990" spans="1:15" ht="12.75">
      <c r="A990" s="26">
        <v>494</v>
      </c>
      <c r="B990" s="26">
        <v>5222</v>
      </c>
      <c r="C990" s="26">
        <v>3419</v>
      </c>
      <c r="D990" s="171"/>
      <c r="E990" s="171"/>
      <c r="F990" s="67" t="s">
        <v>771</v>
      </c>
      <c r="G990" s="251"/>
      <c r="H990" s="86"/>
      <c r="I990" s="124"/>
      <c r="J990" s="82"/>
      <c r="K990" s="170"/>
      <c r="L990" s="82"/>
      <c r="M990" s="327">
        <v>85</v>
      </c>
      <c r="N990" s="176">
        <v>85</v>
      </c>
      <c r="O990" s="518">
        <f t="shared" si="36"/>
        <v>1</v>
      </c>
    </row>
    <row r="991" spans="1:15" ht="12.75">
      <c r="A991" s="27">
        <v>494</v>
      </c>
      <c r="B991" s="26">
        <v>5222</v>
      </c>
      <c r="C991" s="26">
        <v>3429</v>
      </c>
      <c r="D991" s="171"/>
      <c r="E991" s="171"/>
      <c r="F991" s="55" t="s">
        <v>772</v>
      </c>
      <c r="G991" s="251"/>
      <c r="H991" s="86"/>
      <c r="I991" s="124"/>
      <c r="J991" s="82"/>
      <c r="K991" s="170"/>
      <c r="L991" s="82"/>
      <c r="M991" s="340">
        <v>29</v>
      </c>
      <c r="N991" s="205">
        <v>28.9</v>
      </c>
      <c r="O991" s="518">
        <f t="shared" si="36"/>
        <v>0.996551724137931</v>
      </c>
    </row>
    <row r="992" spans="1:15" ht="12.75">
      <c r="A992" s="27">
        <v>494</v>
      </c>
      <c r="B992" s="26">
        <v>5221</v>
      </c>
      <c r="C992" s="26">
        <v>3429</v>
      </c>
      <c r="D992" s="171"/>
      <c r="E992" s="171"/>
      <c r="F992" s="55" t="s">
        <v>773</v>
      </c>
      <c r="G992" s="251"/>
      <c r="H992" s="86"/>
      <c r="I992" s="124"/>
      <c r="J992" s="82"/>
      <c r="K992" s="170"/>
      <c r="L992" s="82"/>
      <c r="M992" s="340">
        <v>18</v>
      </c>
      <c r="N992" s="205">
        <v>18</v>
      </c>
      <c r="O992" s="518">
        <f t="shared" si="36"/>
        <v>1</v>
      </c>
    </row>
    <row r="993" spans="1:15" ht="12.75">
      <c r="A993" s="27">
        <v>494</v>
      </c>
      <c r="B993" s="26">
        <v>5333</v>
      </c>
      <c r="C993" s="26">
        <v>3312</v>
      </c>
      <c r="D993" s="171"/>
      <c r="E993" s="171"/>
      <c r="F993" s="55" t="s">
        <v>686</v>
      </c>
      <c r="G993" s="251"/>
      <c r="H993" s="86"/>
      <c r="I993" s="124"/>
      <c r="J993" s="82"/>
      <c r="K993" s="170"/>
      <c r="L993" s="82"/>
      <c r="M993" s="340">
        <v>5</v>
      </c>
      <c r="N993" s="205">
        <v>5</v>
      </c>
      <c r="O993" s="518">
        <f t="shared" si="36"/>
        <v>1</v>
      </c>
    </row>
    <row r="994" spans="1:15" ht="12.75">
      <c r="A994" s="27">
        <v>494</v>
      </c>
      <c r="B994" s="26">
        <v>5339</v>
      </c>
      <c r="C994" s="26">
        <v>3429</v>
      </c>
      <c r="D994" s="171"/>
      <c r="E994" s="171"/>
      <c r="F994" s="153" t="s">
        <v>482</v>
      </c>
      <c r="G994" s="251"/>
      <c r="H994" s="86"/>
      <c r="I994" s="124"/>
      <c r="J994" s="82"/>
      <c r="K994" s="170"/>
      <c r="L994" s="82"/>
      <c r="M994" s="340">
        <v>39</v>
      </c>
      <c r="N994" s="205">
        <v>38.5</v>
      </c>
      <c r="O994" s="518">
        <f t="shared" si="36"/>
        <v>0.9871794871794872</v>
      </c>
    </row>
    <row r="995" spans="1:15" ht="12.75">
      <c r="A995" s="26">
        <v>494</v>
      </c>
      <c r="B995" s="26">
        <v>5494</v>
      </c>
      <c r="C995" s="26">
        <v>3429</v>
      </c>
      <c r="D995" s="171"/>
      <c r="E995" s="171"/>
      <c r="F995" s="104" t="s">
        <v>242</v>
      </c>
      <c r="G995" s="251"/>
      <c r="H995" s="86"/>
      <c r="I995" s="124"/>
      <c r="J995" s="82"/>
      <c r="K995" s="170"/>
      <c r="L995" s="82"/>
      <c r="M995" s="327">
        <v>6</v>
      </c>
      <c r="N995" s="176">
        <v>6</v>
      </c>
      <c r="O995" s="518">
        <f t="shared" si="36"/>
        <v>1</v>
      </c>
    </row>
    <row r="996" spans="1:15" ht="12.75">
      <c r="A996" s="87">
        <v>494</v>
      </c>
      <c r="B996" s="30"/>
      <c r="C996" s="30"/>
      <c r="D996" s="171"/>
      <c r="E996" s="171"/>
      <c r="F996" s="65" t="s">
        <v>1104</v>
      </c>
      <c r="H996" s="9"/>
      <c r="I996" s="52"/>
      <c r="J996" s="82"/>
      <c r="K996" s="170"/>
      <c r="L996" s="82"/>
      <c r="M996" s="328">
        <f>SUM(M987:M995)</f>
        <v>255</v>
      </c>
      <c r="N996" s="178">
        <f>SUM(N987:N995)</f>
        <v>254.15900000000002</v>
      </c>
      <c r="O996" s="519">
        <f t="shared" si="36"/>
        <v>0.9967019607843138</v>
      </c>
    </row>
    <row r="997" spans="1:15" ht="3" customHeight="1">
      <c r="A997" s="87"/>
      <c r="B997" s="30"/>
      <c r="C997" s="30"/>
      <c r="D997" s="171"/>
      <c r="E997" s="171"/>
      <c r="F997" s="65"/>
      <c r="H997" s="9"/>
      <c r="I997" s="52"/>
      <c r="J997" s="175"/>
      <c r="K997" s="176"/>
      <c r="L997" s="175"/>
      <c r="M997" s="328"/>
      <c r="N997" s="178"/>
      <c r="O997" s="519"/>
    </row>
    <row r="998" spans="1:15" ht="13.5" customHeight="1">
      <c r="A998" s="26">
        <v>500</v>
      </c>
      <c r="B998" s="30">
        <v>2111</v>
      </c>
      <c r="C998" s="30">
        <v>4373</v>
      </c>
      <c r="D998" s="171"/>
      <c r="E998" s="171"/>
      <c r="F998" s="67" t="s">
        <v>848</v>
      </c>
      <c r="H998" s="9"/>
      <c r="I998" s="52"/>
      <c r="J998" s="175">
        <v>735</v>
      </c>
      <c r="K998" s="176">
        <v>509.747</v>
      </c>
      <c r="L998" s="518">
        <f>K998/J998</f>
        <v>0.6935333333333333</v>
      </c>
      <c r="M998" s="341"/>
      <c r="N998" s="195"/>
      <c r="O998" s="660"/>
    </row>
    <row r="999" spans="1:15" ht="13.5" customHeight="1">
      <c r="A999" s="26">
        <v>500</v>
      </c>
      <c r="B999" s="30">
        <v>2132</v>
      </c>
      <c r="C999" s="30">
        <v>4373</v>
      </c>
      <c r="D999" s="171"/>
      <c r="E999" s="171"/>
      <c r="F999" s="67" t="s">
        <v>128</v>
      </c>
      <c r="H999" s="9"/>
      <c r="I999" s="52"/>
      <c r="J999" s="175">
        <v>130</v>
      </c>
      <c r="K999" s="176">
        <v>107.636</v>
      </c>
      <c r="L999" s="518">
        <f>K999/J999</f>
        <v>0.8279692307692308</v>
      </c>
      <c r="M999" s="341"/>
      <c r="N999" s="195"/>
      <c r="O999" s="660"/>
    </row>
    <row r="1000" spans="1:15" ht="12.75">
      <c r="A1000" s="26">
        <v>500</v>
      </c>
      <c r="B1000" s="30">
        <v>5011</v>
      </c>
      <c r="C1000" s="30">
        <v>4373</v>
      </c>
      <c r="D1000" s="171"/>
      <c r="E1000" s="171"/>
      <c r="F1000" s="67" t="s">
        <v>67</v>
      </c>
      <c r="H1000" s="9"/>
      <c r="I1000" s="52"/>
      <c r="J1000" s="82"/>
      <c r="K1000" s="170"/>
      <c r="L1000" s="82"/>
      <c r="M1000" s="327">
        <v>187</v>
      </c>
      <c r="N1000" s="176">
        <v>181.54</v>
      </c>
      <c r="O1000" s="518">
        <f>N1000/M1000</f>
        <v>0.9708021390374331</v>
      </c>
    </row>
    <row r="1001" spans="1:15" ht="12.75">
      <c r="A1001" s="26">
        <v>500</v>
      </c>
      <c r="B1001" s="30">
        <v>5021</v>
      </c>
      <c r="C1001" s="30">
        <v>4373</v>
      </c>
      <c r="D1001" s="171"/>
      <c r="E1001" s="171"/>
      <c r="F1001" s="67" t="s">
        <v>68</v>
      </c>
      <c r="H1001" s="9"/>
      <c r="I1001" s="52"/>
      <c r="J1001" s="82"/>
      <c r="K1001" s="170"/>
      <c r="L1001" s="82"/>
      <c r="M1001" s="340">
        <v>74</v>
      </c>
      <c r="N1001" s="205">
        <v>73.01</v>
      </c>
      <c r="O1001" s="518">
        <f aca="true" t="shared" si="37" ref="O1001:O1014">N1001/M1001</f>
        <v>0.9866216216216217</v>
      </c>
    </row>
    <row r="1002" spans="1:15" ht="12.75">
      <c r="A1002" s="26">
        <v>500</v>
      </c>
      <c r="B1002" s="30">
        <v>5031</v>
      </c>
      <c r="C1002" s="30">
        <v>4373</v>
      </c>
      <c r="D1002" s="171"/>
      <c r="E1002" s="171"/>
      <c r="F1002" s="67" t="s">
        <v>720</v>
      </c>
      <c r="H1002" s="9"/>
      <c r="I1002" s="52"/>
      <c r="J1002" s="82"/>
      <c r="K1002" s="170"/>
      <c r="L1002" s="82"/>
      <c r="M1002" s="340">
        <v>81</v>
      </c>
      <c r="N1002" s="205">
        <v>52.1</v>
      </c>
      <c r="O1002" s="518">
        <f t="shared" si="37"/>
        <v>0.6432098765432099</v>
      </c>
    </row>
    <row r="1003" spans="1:15" ht="12.75">
      <c r="A1003" s="26">
        <v>500</v>
      </c>
      <c r="B1003" s="30">
        <v>5032</v>
      </c>
      <c r="C1003" s="30">
        <v>4373</v>
      </c>
      <c r="D1003" s="171"/>
      <c r="E1003" s="171"/>
      <c r="F1003" s="67" t="s">
        <v>70</v>
      </c>
      <c r="H1003" s="9"/>
      <c r="I1003" s="52"/>
      <c r="J1003" s="82"/>
      <c r="K1003" s="170"/>
      <c r="L1003" s="82"/>
      <c r="M1003" s="340">
        <v>29</v>
      </c>
      <c r="N1003" s="205">
        <v>21.84</v>
      </c>
      <c r="O1003" s="518">
        <f t="shared" si="37"/>
        <v>0.7531034482758621</v>
      </c>
    </row>
    <row r="1004" spans="1:15" ht="12.75">
      <c r="A1004" s="26">
        <v>500</v>
      </c>
      <c r="B1004" s="30">
        <v>5137</v>
      </c>
      <c r="C1004" s="30">
        <v>4373</v>
      </c>
      <c r="D1004" s="171"/>
      <c r="E1004" s="171"/>
      <c r="F1004" s="67" t="s">
        <v>160</v>
      </c>
      <c r="H1004" s="9"/>
      <c r="I1004" s="52"/>
      <c r="J1004" s="82"/>
      <c r="K1004" s="170"/>
      <c r="L1004" s="82"/>
      <c r="M1004" s="327">
        <v>19</v>
      </c>
      <c r="N1004" s="176">
        <v>17.76</v>
      </c>
      <c r="O1004" s="518">
        <f t="shared" si="37"/>
        <v>0.9347368421052632</v>
      </c>
    </row>
    <row r="1005" spans="1:15" ht="12.75">
      <c r="A1005" s="26">
        <v>500</v>
      </c>
      <c r="B1005" s="30">
        <v>5139</v>
      </c>
      <c r="C1005" s="30">
        <v>4373</v>
      </c>
      <c r="D1005" s="171"/>
      <c r="E1005" s="171"/>
      <c r="F1005" s="67" t="s">
        <v>1102</v>
      </c>
      <c r="H1005" s="9"/>
      <c r="I1005" s="52"/>
      <c r="J1005" s="82"/>
      <c r="K1005" s="170"/>
      <c r="L1005" s="82"/>
      <c r="M1005" s="340">
        <v>16</v>
      </c>
      <c r="N1005" s="205">
        <v>15.811</v>
      </c>
      <c r="O1005" s="518">
        <f t="shared" si="37"/>
        <v>0.9881875</v>
      </c>
    </row>
    <row r="1006" spans="1:15" ht="12.75">
      <c r="A1006" s="26">
        <v>500</v>
      </c>
      <c r="B1006" s="30">
        <v>5151</v>
      </c>
      <c r="C1006" s="30">
        <v>4373</v>
      </c>
      <c r="D1006" s="171"/>
      <c r="E1006" s="171"/>
      <c r="F1006" s="67" t="s">
        <v>88</v>
      </c>
      <c r="H1006" s="9"/>
      <c r="I1006" s="52"/>
      <c r="J1006" s="82"/>
      <c r="K1006" s="170"/>
      <c r="L1006" s="82"/>
      <c r="M1006" s="340">
        <v>35</v>
      </c>
      <c r="N1006" s="205">
        <v>21.711</v>
      </c>
      <c r="O1006" s="518">
        <f t="shared" si="37"/>
        <v>0.6203142857142857</v>
      </c>
    </row>
    <row r="1007" spans="1:15" ht="12.75">
      <c r="A1007" s="26">
        <v>500</v>
      </c>
      <c r="B1007" s="30">
        <v>5153</v>
      </c>
      <c r="C1007" s="30">
        <v>4373</v>
      </c>
      <c r="D1007" s="171"/>
      <c r="E1007" s="171"/>
      <c r="F1007" s="67" t="s">
        <v>89</v>
      </c>
      <c r="H1007" s="9"/>
      <c r="I1007" s="52"/>
      <c r="J1007" s="82"/>
      <c r="K1007" s="170"/>
      <c r="L1007" s="82"/>
      <c r="M1007" s="340">
        <v>180</v>
      </c>
      <c r="N1007" s="205">
        <v>128.069</v>
      </c>
      <c r="O1007" s="518">
        <f t="shared" si="37"/>
        <v>0.7114944444444444</v>
      </c>
    </row>
    <row r="1008" spans="1:15" ht="12.75">
      <c r="A1008" s="26">
        <v>500</v>
      </c>
      <c r="B1008" s="30">
        <v>5154</v>
      </c>
      <c r="C1008" s="30">
        <v>4373</v>
      </c>
      <c r="D1008" s="171"/>
      <c r="E1008" s="171"/>
      <c r="F1008" s="67" t="s">
        <v>90</v>
      </c>
      <c r="H1008" s="9"/>
      <c r="I1008" s="52"/>
      <c r="J1008" s="82"/>
      <c r="K1008" s="170"/>
      <c r="L1008" s="82"/>
      <c r="M1008" s="340">
        <v>54</v>
      </c>
      <c r="N1008" s="205">
        <v>22.98</v>
      </c>
      <c r="O1008" s="518">
        <f t="shared" si="37"/>
        <v>0.4255555555555556</v>
      </c>
    </row>
    <row r="1009" spans="1:15" ht="12.75">
      <c r="A1009" s="26">
        <v>500</v>
      </c>
      <c r="B1009" s="30">
        <v>5156</v>
      </c>
      <c r="C1009" s="30">
        <v>4373</v>
      </c>
      <c r="D1009" s="171"/>
      <c r="E1009" s="171"/>
      <c r="F1009" s="67" t="s">
        <v>1037</v>
      </c>
      <c r="H1009" s="9"/>
      <c r="I1009" s="52"/>
      <c r="J1009" s="82"/>
      <c r="K1009" s="170"/>
      <c r="L1009" s="82"/>
      <c r="M1009" s="340">
        <v>1</v>
      </c>
      <c r="N1009" s="205">
        <v>0.4</v>
      </c>
      <c r="O1009" s="518">
        <f t="shared" si="37"/>
        <v>0.4</v>
      </c>
    </row>
    <row r="1010" spans="1:15" ht="12.75">
      <c r="A1010" s="26">
        <v>500</v>
      </c>
      <c r="B1010" s="30">
        <v>5162</v>
      </c>
      <c r="C1010" s="30">
        <v>4373</v>
      </c>
      <c r="D1010" s="171"/>
      <c r="E1010" s="171"/>
      <c r="F1010" s="67" t="s">
        <v>208</v>
      </c>
      <c r="H1010" s="9"/>
      <c r="I1010" s="52"/>
      <c r="J1010" s="82"/>
      <c r="K1010" s="170"/>
      <c r="L1010" s="82"/>
      <c r="M1010" s="340">
        <v>25</v>
      </c>
      <c r="N1010" s="205">
        <v>22.16</v>
      </c>
      <c r="O1010" s="518">
        <f t="shared" si="37"/>
        <v>0.8864</v>
      </c>
    </row>
    <row r="1011" spans="1:15" ht="12.75">
      <c r="A1011" s="26">
        <v>500</v>
      </c>
      <c r="B1011" s="30">
        <v>5167</v>
      </c>
      <c r="C1011" s="30">
        <v>4373</v>
      </c>
      <c r="D1011" s="171"/>
      <c r="E1011" s="171"/>
      <c r="F1011" s="67" t="s">
        <v>986</v>
      </c>
      <c r="H1011" s="9"/>
      <c r="I1011" s="52"/>
      <c r="J1011" s="82"/>
      <c r="K1011" s="170"/>
      <c r="L1011" s="82"/>
      <c r="M1011" s="340">
        <v>2</v>
      </c>
      <c r="N1011" s="205">
        <v>1.1</v>
      </c>
      <c r="O1011" s="518">
        <f t="shared" si="37"/>
        <v>0.55</v>
      </c>
    </row>
    <row r="1012" spans="1:15" ht="12.75">
      <c r="A1012" s="26">
        <v>500</v>
      </c>
      <c r="B1012" s="30">
        <v>5169</v>
      </c>
      <c r="C1012" s="30">
        <v>4373</v>
      </c>
      <c r="D1012" s="171"/>
      <c r="E1012" s="171"/>
      <c r="F1012" s="67" t="s">
        <v>79</v>
      </c>
      <c r="H1012" s="9"/>
      <c r="I1012" s="52"/>
      <c r="J1012" s="82"/>
      <c r="K1012" s="170"/>
      <c r="L1012" s="82"/>
      <c r="M1012" s="340">
        <v>25</v>
      </c>
      <c r="N1012" s="205">
        <v>17.63</v>
      </c>
      <c r="O1012" s="518">
        <f t="shared" si="37"/>
        <v>0.7051999999999999</v>
      </c>
    </row>
    <row r="1013" spans="1:15" ht="12.75">
      <c r="A1013" s="26">
        <v>500</v>
      </c>
      <c r="B1013" s="30">
        <v>5171</v>
      </c>
      <c r="C1013" s="30">
        <v>4373</v>
      </c>
      <c r="D1013" s="171"/>
      <c r="E1013" s="171"/>
      <c r="F1013" s="67" t="s">
        <v>87</v>
      </c>
      <c r="H1013" s="9"/>
      <c r="I1013" s="52"/>
      <c r="J1013" s="82"/>
      <c r="K1013" s="170"/>
      <c r="L1013" s="82"/>
      <c r="M1013" s="340">
        <v>137</v>
      </c>
      <c r="N1013" s="205">
        <v>136.9</v>
      </c>
      <c r="O1013" s="518">
        <f t="shared" si="37"/>
        <v>0.9992700729927008</v>
      </c>
    </row>
    <row r="1014" spans="1:15" ht="12.75">
      <c r="A1014" s="87">
        <v>500</v>
      </c>
      <c r="B1014" s="30"/>
      <c r="C1014" s="30"/>
      <c r="D1014" s="171"/>
      <c r="E1014" s="171"/>
      <c r="F1014" s="65" t="s">
        <v>721</v>
      </c>
      <c r="H1014" s="9"/>
      <c r="I1014" s="52"/>
      <c r="J1014" s="177">
        <f>SUM(J998:J1013)</f>
        <v>865</v>
      </c>
      <c r="K1014" s="178">
        <f>SUM(K998:K1013)</f>
        <v>617.383</v>
      </c>
      <c r="L1014" s="519">
        <f>K1014/J1014</f>
        <v>0.7137375722543353</v>
      </c>
      <c r="M1014" s="329">
        <f>SUM(M1000:M1013)</f>
        <v>865</v>
      </c>
      <c r="N1014" s="198">
        <f>SUM(N1000:N1013)</f>
        <v>713.011</v>
      </c>
      <c r="O1014" s="519">
        <f t="shared" si="37"/>
        <v>0.8242901734104046</v>
      </c>
    </row>
    <row r="1015" spans="1:15" ht="3" customHeight="1">
      <c r="A1015" s="125"/>
      <c r="B1015" s="125"/>
      <c r="C1015" s="125"/>
      <c r="D1015" s="367"/>
      <c r="E1015" s="367"/>
      <c r="F1015" s="65"/>
      <c r="G1015" s="78"/>
      <c r="H1015" s="119"/>
      <c r="I1015" s="78"/>
      <c r="J1015" s="102"/>
      <c r="K1015" s="180"/>
      <c r="L1015" s="186"/>
      <c r="M1015" s="186"/>
      <c r="N1015" s="180"/>
      <c r="O1015" s="338"/>
    </row>
    <row r="1016" spans="1:15" ht="12.75">
      <c r="A1016" s="75">
        <v>501</v>
      </c>
      <c r="B1016" s="30">
        <v>4112</v>
      </c>
      <c r="C1016" s="30"/>
      <c r="D1016" s="171"/>
      <c r="E1016" s="171"/>
      <c r="F1016" s="310" t="s">
        <v>31</v>
      </c>
      <c r="G1016" s="99"/>
      <c r="H1016" s="28"/>
      <c r="I1016" s="61"/>
      <c r="J1016" s="348">
        <v>2796</v>
      </c>
      <c r="K1016" s="199">
        <v>2796.4</v>
      </c>
      <c r="L1016" s="537">
        <f>K1016/J1016</f>
        <v>1.0001430615164522</v>
      </c>
      <c r="M1016" s="336"/>
      <c r="N1016" s="168"/>
      <c r="O1016" s="336"/>
    </row>
    <row r="1017" spans="1:15" ht="3" customHeight="1">
      <c r="A1017" s="89"/>
      <c r="B1017" s="32"/>
      <c r="C1017" s="32"/>
      <c r="D1017" s="306"/>
      <c r="E1017" s="306"/>
      <c r="F1017" s="88"/>
      <c r="G1017" s="54"/>
      <c r="H1017" s="13"/>
      <c r="I1017" s="18"/>
      <c r="J1017" s="328"/>
      <c r="K1017" s="198"/>
      <c r="L1017" s="537"/>
      <c r="M1017" s="336"/>
      <c r="N1017" s="168"/>
      <c r="O1017" s="336"/>
    </row>
    <row r="1018" spans="1:15" ht="12.75">
      <c r="A1018" s="89">
        <v>502</v>
      </c>
      <c r="B1018" s="32">
        <v>2324</v>
      </c>
      <c r="C1018" s="32">
        <v>3113</v>
      </c>
      <c r="D1018" s="306"/>
      <c r="E1018" s="306"/>
      <c r="F1018" s="443" t="s">
        <v>381</v>
      </c>
      <c r="G1018" s="54"/>
      <c r="H1018" s="13"/>
      <c r="I1018" s="18"/>
      <c r="J1018" s="352">
        <v>30</v>
      </c>
      <c r="K1018" s="198">
        <v>31.85</v>
      </c>
      <c r="L1018" s="537">
        <f>K1018/J1018</f>
        <v>1.0616666666666668</v>
      </c>
      <c r="M1018" s="336"/>
      <c r="N1018" s="168"/>
      <c r="O1018" s="336"/>
    </row>
    <row r="1019" spans="1:15" ht="12.75">
      <c r="A1019" s="87">
        <v>502</v>
      </c>
      <c r="B1019" s="30">
        <v>4121</v>
      </c>
      <c r="C1019" s="30"/>
      <c r="D1019" s="171"/>
      <c r="E1019" s="171"/>
      <c r="F1019" s="65" t="s">
        <v>32</v>
      </c>
      <c r="G1019" s="18"/>
      <c r="H1019" s="13"/>
      <c r="I1019" s="18"/>
      <c r="J1019" s="352">
        <v>2749</v>
      </c>
      <c r="K1019" s="178">
        <v>2774.24</v>
      </c>
      <c r="L1019" s="537">
        <f>K1019/J1019</f>
        <v>1.0091815205529282</v>
      </c>
      <c r="M1019" s="336"/>
      <c r="N1019" s="168"/>
      <c r="O1019" s="336"/>
    </row>
    <row r="1020" spans="1:15" ht="2.25" customHeight="1">
      <c r="A1020" s="84"/>
      <c r="B1020" s="76"/>
      <c r="C1020" s="76"/>
      <c r="D1020" s="756"/>
      <c r="E1020" s="756"/>
      <c r="F1020" s="310"/>
      <c r="G1020" s="4"/>
      <c r="H1020" s="9"/>
      <c r="I1020" s="4"/>
      <c r="J1020" s="352"/>
      <c r="K1020" s="178"/>
      <c r="L1020" s="537"/>
      <c r="M1020" s="336"/>
      <c r="N1020" s="168"/>
      <c r="O1020" s="336"/>
    </row>
    <row r="1021" spans="1:15" ht="12.75">
      <c r="A1021" s="85">
        <v>506</v>
      </c>
      <c r="B1021" s="76">
        <v>2111</v>
      </c>
      <c r="C1021" s="76">
        <v>4374</v>
      </c>
      <c r="D1021" s="756"/>
      <c r="E1021" s="756"/>
      <c r="F1021" s="73" t="s">
        <v>256</v>
      </c>
      <c r="G1021" s="4"/>
      <c r="H1021" s="9"/>
      <c r="I1021" s="4"/>
      <c r="J1021" s="344">
        <v>542</v>
      </c>
      <c r="K1021" s="176">
        <v>360.929</v>
      </c>
      <c r="L1021" s="570">
        <f>K1021/J1021</f>
        <v>0.665920664206642</v>
      </c>
      <c r="M1021" s="336"/>
      <c r="N1021" s="168"/>
      <c r="O1021" s="336"/>
    </row>
    <row r="1022" spans="1:15" ht="12.75">
      <c r="A1022" s="85">
        <v>506</v>
      </c>
      <c r="B1022" s="76">
        <v>2132</v>
      </c>
      <c r="C1022" s="76">
        <v>4374</v>
      </c>
      <c r="D1022" s="756"/>
      <c r="E1022" s="756"/>
      <c r="F1022" s="73" t="s">
        <v>128</v>
      </c>
      <c r="G1022" s="4"/>
      <c r="H1022" s="9"/>
      <c r="I1022" s="4"/>
      <c r="J1022" s="327">
        <v>45</v>
      </c>
      <c r="K1022" s="176">
        <v>53.9</v>
      </c>
      <c r="L1022" s="570">
        <f>K1022/J1022</f>
        <v>1.1977777777777778</v>
      </c>
      <c r="M1022" s="336"/>
      <c r="N1022" s="168"/>
      <c r="O1022" s="336"/>
    </row>
    <row r="1023" spans="1:15" ht="12.75">
      <c r="A1023" s="85">
        <v>506</v>
      </c>
      <c r="B1023" s="76">
        <v>5011</v>
      </c>
      <c r="C1023" s="76">
        <v>4374</v>
      </c>
      <c r="D1023" s="756"/>
      <c r="E1023" s="756"/>
      <c r="F1023" s="73" t="s">
        <v>67</v>
      </c>
      <c r="G1023" s="4"/>
      <c r="H1023" s="9"/>
      <c r="I1023" s="4"/>
      <c r="J1023" s="336"/>
      <c r="K1023" s="170"/>
      <c r="L1023" s="693"/>
      <c r="M1023" s="327">
        <v>184</v>
      </c>
      <c r="N1023" s="176">
        <v>144.64</v>
      </c>
      <c r="O1023" s="518">
        <f>N1023/M1023</f>
        <v>0.7860869565217391</v>
      </c>
    </row>
    <row r="1024" spans="1:15" ht="12.75">
      <c r="A1024" s="85">
        <v>506</v>
      </c>
      <c r="B1024" s="76">
        <v>5021</v>
      </c>
      <c r="C1024" s="76">
        <v>4374</v>
      </c>
      <c r="D1024" s="756"/>
      <c r="E1024" s="756"/>
      <c r="F1024" s="73" t="s">
        <v>1059</v>
      </c>
      <c r="G1024" s="4"/>
      <c r="H1024" s="9"/>
      <c r="I1024" s="4"/>
      <c r="J1024" s="336"/>
      <c r="K1024" s="170"/>
      <c r="L1024" s="693"/>
      <c r="M1024" s="327">
        <v>12</v>
      </c>
      <c r="N1024" s="176">
        <v>12</v>
      </c>
      <c r="O1024" s="518">
        <f>N1024/M1024</f>
        <v>1</v>
      </c>
    </row>
    <row r="1025" spans="1:15" ht="12.75">
      <c r="A1025" s="85">
        <v>506</v>
      </c>
      <c r="B1025" s="76">
        <v>5031</v>
      </c>
      <c r="C1025" s="76">
        <v>4374</v>
      </c>
      <c r="D1025" s="756"/>
      <c r="E1025" s="756"/>
      <c r="F1025" s="73" t="s">
        <v>814</v>
      </c>
      <c r="G1025" s="4"/>
      <c r="H1025" s="9"/>
      <c r="I1025" s="4"/>
      <c r="J1025" s="336"/>
      <c r="K1025" s="170"/>
      <c r="L1025" s="693"/>
      <c r="M1025" s="327">
        <v>50</v>
      </c>
      <c r="N1025" s="176">
        <v>37.757</v>
      </c>
      <c r="O1025" s="518">
        <f aca="true" t="shared" si="38" ref="O1025:O1033">N1025/M1025</f>
        <v>0.7551399999999999</v>
      </c>
    </row>
    <row r="1026" spans="1:15" ht="12.75">
      <c r="A1026" s="85">
        <v>506</v>
      </c>
      <c r="B1026" s="76">
        <v>5032</v>
      </c>
      <c r="C1026" s="76">
        <v>4374</v>
      </c>
      <c r="D1026" s="756"/>
      <c r="E1026" s="756"/>
      <c r="F1026" s="73" t="s">
        <v>815</v>
      </c>
      <c r="G1026" s="4"/>
      <c r="H1026" s="9"/>
      <c r="I1026" s="4"/>
      <c r="J1026" s="336"/>
      <c r="K1026" s="170"/>
      <c r="L1026" s="693"/>
      <c r="M1026" s="327">
        <v>18</v>
      </c>
      <c r="N1026" s="176">
        <v>14.097</v>
      </c>
      <c r="O1026" s="518">
        <f t="shared" si="38"/>
        <v>0.7831666666666667</v>
      </c>
    </row>
    <row r="1027" spans="1:15" ht="12.75">
      <c r="A1027" s="85">
        <v>506</v>
      </c>
      <c r="B1027" s="76">
        <v>5137</v>
      </c>
      <c r="C1027" s="76">
        <v>4374</v>
      </c>
      <c r="D1027" s="756"/>
      <c r="E1027" s="756"/>
      <c r="F1027" s="73" t="s">
        <v>160</v>
      </c>
      <c r="G1027" s="4"/>
      <c r="H1027" s="9"/>
      <c r="I1027" s="4"/>
      <c r="J1027" s="336"/>
      <c r="K1027" s="170"/>
      <c r="L1027" s="693"/>
      <c r="M1027" s="327">
        <v>70</v>
      </c>
      <c r="N1027" s="176">
        <v>51.362</v>
      </c>
      <c r="O1027" s="518">
        <f t="shared" si="38"/>
        <v>0.7337428571428571</v>
      </c>
    </row>
    <row r="1028" spans="1:15" ht="12.75">
      <c r="A1028" s="85">
        <v>506</v>
      </c>
      <c r="B1028" s="76">
        <v>5139</v>
      </c>
      <c r="C1028" s="76">
        <v>4374</v>
      </c>
      <c r="D1028" s="756"/>
      <c r="E1028" s="756"/>
      <c r="F1028" s="73" t="s">
        <v>1102</v>
      </c>
      <c r="G1028" s="4"/>
      <c r="H1028" s="9"/>
      <c r="I1028" s="4"/>
      <c r="J1028" s="336"/>
      <c r="K1028" s="170"/>
      <c r="L1028" s="693"/>
      <c r="M1028" s="327">
        <v>15</v>
      </c>
      <c r="N1028" s="176">
        <v>11.463</v>
      </c>
      <c r="O1028" s="518">
        <f t="shared" si="38"/>
        <v>0.7642</v>
      </c>
    </row>
    <row r="1029" spans="1:15" ht="12.75">
      <c r="A1029" s="85">
        <v>506</v>
      </c>
      <c r="B1029" s="76">
        <v>5154</v>
      </c>
      <c r="C1029" s="76">
        <v>4374</v>
      </c>
      <c r="D1029" s="756"/>
      <c r="E1029" s="756"/>
      <c r="F1029" s="73" t="s">
        <v>90</v>
      </c>
      <c r="G1029" s="4"/>
      <c r="H1029" s="9"/>
      <c r="I1029" s="4"/>
      <c r="J1029" s="336"/>
      <c r="K1029" s="170"/>
      <c r="L1029" s="693"/>
      <c r="M1029" s="327">
        <v>87</v>
      </c>
      <c r="N1029" s="176">
        <v>43.1</v>
      </c>
      <c r="O1029" s="518">
        <f t="shared" si="38"/>
        <v>0.49540229885057474</v>
      </c>
    </row>
    <row r="1030" spans="1:15" ht="12.75">
      <c r="A1030" s="85">
        <v>506</v>
      </c>
      <c r="B1030" s="76">
        <v>5162</v>
      </c>
      <c r="C1030" s="76">
        <v>4374</v>
      </c>
      <c r="D1030" s="756"/>
      <c r="E1030" s="756"/>
      <c r="F1030" s="73" t="s">
        <v>1118</v>
      </c>
      <c r="G1030" s="4"/>
      <c r="H1030" s="9"/>
      <c r="I1030" s="4"/>
      <c r="J1030" s="336"/>
      <c r="K1030" s="170"/>
      <c r="L1030" s="693"/>
      <c r="M1030" s="327">
        <v>12</v>
      </c>
      <c r="N1030" s="176">
        <v>11.382</v>
      </c>
      <c r="O1030" s="518">
        <f t="shared" si="38"/>
        <v>0.9485</v>
      </c>
    </row>
    <row r="1031" spans="1:15" ht="12.75">
      <c r="A1031" s="85">
        <v>506</v>
      </c>
      <c r="B1031" s="76">
        <v>5169</v>
      </c>
      <c r="C1031" s="76">
        <v>4374</v>
      </c>
      <c r="D1031" s="756"/>
      <c r="E1031" s="756"/>
      <c r="F1031" s="73" t="s">
        <v>79</v>
      </c>
      <c r="G1031" s="4"/>
      <c r="H1031" s="9"/>
      <c r="I1031" s="4"/>
      <c r="J1031" s="336"/>
      <c r="K1031" s="170"/>
      <c r="L1031" s="693"/>
      <c r="M1031" s="327">
        <v>50</v>
      </c>
      <c r="N1031" s="176">
        <v>10.99</v>
      </c>
      <c r="O1031" s="518">
        <f t="shared" si="38"/>
        <v>0.2198</v>
      </c>
    </row>
    <row r="1032" spans="1:15" ht="12.75">
      <c r="A1032" s="85">
        <v>506</v>
      </c>
      <c r="B1032" s="76">
        <v>5171</v>
      </c>
      <c r="C1032" s="76">
        <v>4374</v>
      </c>
      <c r="D1032" s="756"/>
      <c r="E1032" s="756"/>
      <c r="F1032" s="73" t="s">
        <v>87</v>
      </c>
      <c r="G1032" s="4"/>
      <c r="H1032" s="9"/>
      <c r="I1032" s="4"/>
      <c r="J1032" s="336"/>
      <c r="K1032" s="170"/>
      <c r="L1032" s="693"/>
      <c r="M1032" s="327">
        <v>89</v>
      </c>
      <c r="N1032" s="176">
        <v>83.5</v>
      </c>
      <c r="O1032" s="518">
        <f t="shared" si="38"/>
        <v>0.9382022471910112</v>
      </c>
    </row>
    <row r="1033" spans="1:15" ht="12" customHeight="1">
      <c r="A1033" s="84">
        <v>506</v>
      </c>
      <c r="B1033" s="76"/>
      <c r="C1033" s="76"/>
      <c r="D1033" s="756"/>
      <c r="E1033" s="756"/>
      <c r="F1033" s="267" t="s">
        <v>849</v>
      </c>
      <c r="G1033" s="4"/>
      <c r="H1033" s="9"/>
      <c r="I1033" s="4"/>
      <c r="J1033" s="328">
        <f>SUM(J1021:J1031)</f>
        <v>587</v>
      </c>
      <c r="K1033" s="178">
        <f>SUM(K1021:K1022)</f>
        <v>414.82899999999995</v>
      </c>
      <c r="L1033" s="519">
        <f>K1033/J1033</f>
        <v>0.7066933560477001</v>
      </c>
      <c r="M1033" s="328">
        <f>SUM(M1023:M1032)</f>
        <v>587</v>
      </c>
      <c r="N1033" s="178">
        <f>SUM(N1023:N1032)</f>
        <v>420.29100000000005</v>
      </c>
      <c r="O1033" s="519">
        <f t="shared" si="38"/>
        <v>0.7159982964224874</v>
      </c>
    </row>
    <row r="1034" spans="1:15" ht="2.25" customHeight="1">
      <c r="A1034" s="84"/>
      <c r="B1034" s="76"/>
      <c r="C1034" s="76"/>
      <c r="D1034" s="756"/>
      <c r="E1034" s="756"/>
      <c r="F1034" s="267"/>
      <c r="G1034" s="4"/>
      <c r="H1034" s="9"/>
      <c r="I1034" s="4"/>
      <c r="J1034" s="341"/>
      <c r="K1034" s="195"/>
      <c r="L1034" s="341"/>
      <c r="M1034" s="327"/>
      <c r="N1034" s="176"/>
      <c r="O1034" s="327"/>
    </row>
    <row r="1035" spans="1:15" ht="12.75">
      <c r="A1035" s="26">
        <v>550</v>
      </c>
      <c r="B1035" s="30">
        <v>5194</v>
      </c>
      <c r="C1035" s="26">
        <v>4399</v>
      </c>
      <c r="D1035" s="171"/>
      <c r="E1035" s="171"/>
      <c r="F1035" s="104" t="s">
        <v>652</v>
      </c>
      <c r="G1035" s="5"/>
      <c r="H1035" s="9"/>
      <c r="I1035" s="4"/>
      <c r="J1035" s="82"/>
      <c r="K1035" s="170"/>
      <c r="L1035" s="82"/>
      <c r="M1035" s="327">
        <v>30</v>
      </c>
      <c r="N1035" s="176">
        <v>27.391</v>
      </c>
      <c r="O1035" s="518">
        <f>N1035/M1035</f>
        <v>0.9130333333333333</v>
      </c>
    </row>
    <row r="1036" spans="1:15" ht="12.75">
      <c r="A1036" s="87">
        <v>550</v>
      </c>
      <c r="B1036" s="30"/>
      <c r="C1036" s="30"/>
      <c r="D1036" s="171"/>
      <c r="E1036" s="171"/>
      <c r="F1036" s="65" t="s">
        <v>944</v>
      </c>
      <c r="H1036" s="10"/>
      <c r="I1036" s="4"/>
      <c r="J1036" s="82"/>
      <c r="K1036" s="170"/>
      <c r="L1036" s="82"/>
      <c r="M1036" s="328">
        <f>SUM(M1035:M1035)</f>
        <v>30</v>
      </c>
      <c r="N1036" s="178">
        <f>SUM(N1035:N1035)</f>
        <v>27.391</v>
      </c>
      <c r="O1036" s="519">
        <f>N1036/M1036</f>
        <v>0.9130333333333333</v>
      </c>
    </row>
    <row r="1037" spans="1:15" ht="3.75" customHeight="1" thickBot="1">
      <c r="A1037" s="6"/>
      <c r="B1037" s="5"/>
      <c r="C1037" s="5"/>
      <c r="D1037" s="369"/>
      <c r="E1037" s="369"/>
      <c r="F1037" s="17"/>
      <c r="G1037" s="4"/>
      <c r="H1037" s="9"/>
      <c r="I1037" s="4"/>
      <c r="J1037" s="82"/>
      <c r="K1037" s="170"/>
      <c r="L1037" s="82"/>
      <c r="M1037" s="341"/>
      <c r="N1037" s="195"/>
      <c r="O1037" s="341"/>
    </row>
    <row r="1038" spans="1:15" ht="13.5" customHeight="1" thickBot="1">
      <c r="A1038" s="6"/>
      <c r="B1038" s="5"/>
      <c r="C1038" s="5"/>
      <c r="D1038" s="369"/>
      <c r="E1038" s="369"/>
      <c r="F1038" s="39" t="s">
        <v>342</v>
      </c>
      <c r="H1038" s="10"/>
      <c r="I1038" s="4"/>
      <c r="J1038" s="82"/>
      <c r="K1038" s="170"/>
      <c r="L1038" s="82"/>
      <c r="M1038" s="341"/>
      <c r="N1038" s="195"/>
      <c r="O1038" s="341"/>
    </row>
    <row r="1039" spans="1:15" ht="12.75">
      <c r="A1039" s="87">
        <v>551</v>
      </c>
      <c r="B1039" s="30">
        <v>5221</v>
      </c>
      <c r="C1039" s="30">
        <v>3412</v>
      </c>
      <c r="D1039" s="171"/>
      <c r="E1039" s="171"/>
      <c r="F1039" s="71" t="s">
        <v>1080</v>
      </c>
      <c r="H1039" s="10"/>
      <c r="I1039" s="25"/>
      <c r="J1039" s="449"/>
      <c r="K1039" s="170"/>
      <c r="L1039" s="505"/>
      <c r="M1039" s="328">
        <v>13719</v>
      </c>
      <c r="N1039" s="180">
        <v>13718.51</v>
      </c>
      <c r="O1039" s="519">
        <f>N1039/M1039</f>
        <v>0.9999642831110139</v>
      </c>
    </row>
    <row r="1040" spans="1:15" ht="2.25" customHeight="1">
      <c r="A1040" s="87"/>
      <c r="B1040" s="30"/>
      <c r="C1040" s="30"/>
      <c r="D1040" s="171"/>
      <c r="E1040" s="171"/>
      <c r="F1040" s="70"/>
      <c r="H1040" s="10"/>
      <c r="I1040" s="52"/>
      <c r="J1040" s="82"/>
      <c r="K1040" s="170"/>
      <c r="L1040" s="383"/>
      <c r="M1040" s="328"/>
      <c r="N1040" s="180">
        <v>0</v>
      </c>
      <c r="O1040" s="519"/>
    </row>
    <row r="1041" spans="1:15" ht="12.75">
      <c r="A1041" s="85">
        <v>560</v>
      </c>
      <c r="B1041" s="76">
        <v>5901</v>
      </c>
      <c r="C1041" s="76">
        <v>3419</v>
      </c>
      <c r="D1041" s="756"/>
      <c r="E1041" s="756"/>
      <c r="F1041" s="217" t="s">
        <v>416</v>
      </c>
      <c r="H1041" s="10"/>
      <c r="I1041" s="25"/>
      <c r="J1041" s="449"/>
      <c r="K1041" s="170"/>
      <c r="L1041" s="505"/>
      <c r="M1041" s="344">
        <v>2</v>
      </c>
      <c r="N1041" s="404">
        <v>0</v>
      </c>
      <c r="O1041" s="518">
        <f aca="true" t="shared" si="39" ref="O1041:O1048">N1041/M1041</f>
        <v>0</v>
      </c>
    </row>
    <row r="1042" spans="1:15" ht="12.75">
      <c r="A1042" s="85">
        <v>560</v>
      </c>
      <c r="B1042" s="76">
        <v>5222</v>
      </c>
      <c r="C1042" s="76">
        <v>3419</v>
      </c>
      <c r="D1042" s="756"/>
      <c r="E1042" s="756"/>
      <c r="F1042" s="217" t="s">
        <v>722</v>
      </c>
      <c r="H1042" s="10"/>
      <c r="I1042" s="52"/>
      <c r="J1042" s="449"/>
      <c r="K1042" s="170"/>
      <c r="L1042" s="505"/>
      <c r="M1042" s="344">
        <v>4670</v>
      </c>
      <c r="N1042" s="404">
        <v>4670.35</v>
      </c>
      <c r="O1042" s="518">
        <f t="shared" si="39"/>
        <v>1.0000749464668095</v>
      </c>
    </row>
    <row r="1043" spans="1:15" ht="12.75">
      <c r="A1043" s="85">
        <v>560</v>
      </c>
      <c r="B1043" s="76">
        <v>5494</v>
      </c>
      <c r="C1043" s="76">
        <v>3419</v>
      </c>
      <c r="D1043" s="756"/>
      <c r="E1043" s="756"/>
      <c r="F1043" s="373" t="s">
        <v>566</v>
      </c>
      <c r="H1043" s="10"/>
      <c r="I1043" s="52"/>
      <c r="J1043" s="449"/>
      <c r="K1043" s="170"/>
      <c r="L1043" s="505"/>
      <c r="M1043" s="344">
        <v>98</v>
      </c>
      <c r="N1043" s="404">
        <v>68</v>
      </c>
      <c r="O1043" s="518">
        <f t="shared" si="39"/>
        <v>0.6938775510204082</v>
      </c>
    </row>
    <row r="1044" spans="1:15" ht="12.75" customHeight="1">
      <c r="A1044" s="87">
        <v>560</v>
      </c>
      <c r="B1044" s="30"/>
      <c r="C1044" s="30"/>
      <c r="D1044" s="171"/>
      <c r="E1044" s="171"/>
      <c r="F1044" s="150" t="s">
        <v>415</v>
      </c>
      <c r="H1044" s="10"/>
      <c r="I1044" s="52"/>
      <c r="J1044" s="449"/>
      <c r="K1044" s="170"/>
      <c r="L1044" s="511"/>
      <c r="M1044" s="328">
        <f>SUM(M1041:M1043)</f>
        <v>4770</v>
      </c>
      <c r="N1044" s="180">
        <f>SUM(N1041:N1043)</f>
        <v>4738.35</v>
      </c>
      <c r="O1044" s="519">
        <f t="shared" si="39"/>
        <v>0.9933647798742139</v>
      </c>
    </row>
    <row r="1045" spans="1:15" ht="3" customHeight="1">
      <c r="A1045" s="87"/>
      <c r="B1045" s="30"/>
      <c r="C1045" s="30"/>
      <c r="D1045" s="171"/>
      <c r="E1045" s="171"/>
      <c r="F1045" s="152"/>
      <c r="H1045" s="10"/>
      <c r="I1045" s="52"/>
      <c r="J1045" s="449"/>
      <c r="K1045" s="170"/>
      <c r="L1045" s="82"/>
      <c r="M1045" s="328"/>
      <c r="N1045" s="180"/>
      <c r="O1045" s="519"/>
    </row>
    <row r="1046" spans="1:15" ht="12.75">
      <c r="A1046" s="87">
        <v>561</v>
      </c>
      <c r="B1046" s="30">
        <v>5222</v>
      </c>
      <c r="C1046" s="30">
        <v>3419</v>
      </c>
      <c r="D1046" s="171"/>
      <c r="E1046" s="171"/>
      <c r="F1046" s="173" t="s">
        <v>532</v>
      </c>
      <c r="H1046" s="10"/>
      <c r="I1046" s="52"/>
      <c r="J1046" s="449"/>
      <c r="K1046" s="170"/>
      <c r="L1046" s="82"/>
      <c r="M1046" s="328">
        <v>300</v>
      </c>
      <c r="N1046" s="180">
        <v>300</v>
      </c>
      <c r="O1046" s="519">
        <f t="shared" si="39"/>
        <v>1</v>
      </c>
    </row>
    <row r="1047" spans="1:15" ht="13.5" thickBot="1">
      <c r="A1047" s="87">
        <v>586</v>
      </c>
      <c r="B1047" s="30">
        <v>5222</v>
      </c>
      <c r="C1047" s="30">
        <v>3419</v>
      </c>
      <c r="D1047" s="171"/>
      <c r="E1047" s="171"/>
      <c r="F1047" s="290" t="s">
        <v>375</v>
      </c>
      <c r="H1047" s="10"/>
      <c r="I1047" s="52"/>
      <c r="J1047" s="82"/>
      <c r="K1047" s="170"/>
      <c r="L1047" s="82"/>
      <c r="M1047" s="329">
        <v>420</v>
      </c>
      <c r="N1047" s="198">
        <v>433.36</v>
      </c>
      <c r="O1047" s="523">
        <f t="shared" si="39"/>
        <v>1.0318095238095237</v>
      </c>
    </row>
    <row r="1048" spans="1:15" ht="13.5" thickBot="1">
      <c r="A1048" s="5"/>
      <c r="B1048" s="5"/>
      <c r="C1048" s="5"/>
      <c r="D1048" s="369"/>
      <c r="E1048" s="369"/>
      <c r="F1048" s="39" t="s">
        <v>340</v>
      </c>
      <c r="G1048" s="37"/>
      <c r="H1048" s="321"/>
      <c r="I1048" s="69"/>
      <c r="J1048" s="209"/>
      <c r="K1048" s="201"/>
      <c r="L1048" s="349"/>
      <c r="M1048" s="331">
        <f>SUM(M1047+M1046+M1044+M1039)</f>
        <v>19209</v>
      </c>
      <c r="N1048" s="201">
        <f>SUM(N1047+N1046+N1044+N1039)</f>
        <v>19190.22</v>
      </c>
      <c r="O1048" s="522">
        <f t="shared" si="39"/>
        <v>0.9990223332812744</v>
      </c>
    </row>
    <row r="1049" spans="1:15" ht="4.5" customHeight="1">
      <c r="A1049" s="6"/>
      <c r="B1049" s="5"/>
      <c r="C1049" s="5"/>
      <c r="D1049" s="369"/>
      <c r="E1049" s="369"/>
      <c r="F1049" s="17"/>
      <c r="G1049" s="4"/>
      <c r="H1049" s="9"/>
      <c r="I1049" s="4"/>
      <c r="J1049" s="341"/>
      <c r="K1049" s="195"/>
      <c r="L1049" s="341"/>
      <c r="M1049" s="336"/>
      <c r="N1049" s="168"/>
      <c r="O1049" s="336"/>
    </row>
    <row r="1050" spans="1:15" ht="12.75">
      <c r="A1050" s="87">
        <v>557</v>
      </c>
      <c r="B1050" s="30">
        <v>2321</v>
      </c>
      <c r="C1050" s="26">
        <v>4357</v>
      </c>
      <c r="D1050" s="171"/>
      <c r="E1050" s="171"/>
      <c r="F1050" s="70" t="s">
        <v>1038</v>
      </c>
      <c r="G1050" s="11"/>
      <c r="H1050" s="12"/>
      <c r="I1050" s="11"/>
      <c r="J1050" s="177">
        <v>129</v>
      </c>
      <c r="K1050" s="178">
        <v>183</v>
      </c>
      <c r="L1050" s="519">
        <f>K1050/J1050</f>
        <v>1.4186046511627908</v>
      </c>
      <c r="M1050" s="82"/>
      <c r="N1050" s="170"/>
      <c r="O1050" s="346"/>
    </row>
    <row r="1051" spans="1:15" ht="1.5" customHeight="1">
      <c r="A1051" s="84"/>
      <c r="B1051" s="76"/>
      <c r="C1051" s="85"/>
      <c r="D1051" s="756"/>
      <c r="E1051" s="756"/>
      <c r="F1051" s="150"/>
      <c r="G1051" s="11"/>
      <c r="H1051" s="12"/>
      <c r="I1051" s="11"/>
      <c r="J1051" s="177"/>
      <c r="K1051" s="178">
        <v>138</v>
      </c>
      <c r="L1051" s="328"/>
      <c r="N1051" s="197"/>
      <c r="O1051" s="342"/>
    </row>
    <row r="1052" spans="1:15" ht="12.75">
      <c r="A1052" s="85">
        <v>581</v>
      </c>
      <c r="B1052" s="76">
        <v>2132</v>
      </c>
      <c r="C1052" s="85">
        <v>4357</v>
      </c>
      <c r="D1052" s="756"/>
      <c r="E1052" s="756"/>
      <c r="F1052" s="73" t="s">
        <v>1098</v>
      </c>
      <c r="G1052" s="136"/>
      <c r="H1052" s="48"/>
      <c r="I1052" s="1"/>
      <c r="J1052" s="486">
        <v>798</v>
      </c>
      <c r="K1052" s="404">
        <v>798.26</v>
      </c>
      <c r="L1052" s="570">
        <f>K1052/J1052</f>
        <v>1.000325814536341</v>
      </c>
      <c r="M1052" s="185"/>
      <c r="N1052" s="170"/>
      <c r="O1052" s="336"/>
    </row>
    <row r="1053" spans="1:15" ht="12.75">
      <c r="A1053" s="85">
        <v>581</v>
      </c>
      <c r="B1053" s="76">
        <v>2229</v>
      </c>
      <c r="C1053" s="85">
        <v>6409</v>
      </c>
      <c r="D1053" s="756"/>
      <c r="E1053" s="756"/>
      <c r="F1053" s="73" t="s">
        <v>731</v>
      </c>
      <c r="G1053" s="136"/>
      <c r="H1053" s="9"/>
      <c r="I1053" s="1"/>
      <c r="J1053" s="337">
        <v>281</v>
      </c>
      <c r="K1053" s="179">
        <v>280.9</v>
      </c>
      <c r="L1053" s="570">
        <f>K1053/J1053</f>
        <v>0.9996441281138789</v>
      </c>
      <c r="M1053" s="185"/>
      <c r="N1053" s="170"/>
      <c r="O1053" s="336"/>
    </row>
    <row r="1054" spans="1:15" ht="12.75">
      <c r="A1054" s="26">
        <v>581</v>
      </c>
      <c r="B1054" s="30">
        <v>5221</v>
      </c>
      <c r="C1054" s="26">
        <v>4357</v>
      </c>
      <c r="D1054" s="171"/>
      <c r="E1054" s="171"/>
      <c r="F1054" s="67" t="s">
        <v>1099</v>
      </c>
      <c r="G1054" s="30"/>
      <c r="H1054" s="9"/>
      <c r="I1054" s="52"/>
      <c r="J1054" s="515"/>
      <c r="L1054" s="505"/>
      <c r="M1054" s="327">
        <v>3526</v>
      </c>
      <c r="N1054" s="179">
        <v>3526</v>
      </c>
      <c r="O1054" s="518">
        <f>N1054/M1054</f>
        <v>1</v>
      </c>
    </row>
    <row r="1055" spans="1:15" ht="12.75">
      <c r="A1055" s="87">
        <v>581</v>
      </c>
      <c r="B1055" s="30"/>
      <c r="C1055" s="27"/>
      <c r="D1055" s="760"/>
      <c r="E1055" s="171"/>
      <c r="F1055" s="65" t="s">
        <v>299</v>
      </c>
      <c r="G1055" s="405"/>
      <c r="H1055" s="9"/>
      <c r="I1055" s="50"/>
      <c r="J1055" s="177">
        <f>SUM(J1052:J1054)</f>
        <v>1079</v>
      </c>
      <c r="K1055" s="178">
        <f>SUM(K1052:K1054)</f>
        <v>1079.1599999999999</v>
      </c>
      <c r="L1055" s="532">
        <f>K1055/J1055</f>
        <v>1.00014828544949</v>
      </c>
      <c r="M1055" s="328">
        <f>SUM(M1054:M1054)</f>
        <v>3526</v>
      </c>
      <c r="N1055" s="180">
        <f>SUM(N1054:N1054)</f>
        <v>3526</v>
      </c>
      <c r="O1055" s="519">
        <f>N1055/M1055</f>
        <v>1</v>
      </c>
    </row>
    <row r="1056" spans="1:15" ht="2.25" customHeight="1">
      <c r="A1056" s="87"/>
      <c r="B1056" s="30"/>
      <c r="C1056" s="27"/>
      <c r="D1056" s="760"/>
      <c r="E1056" s="171"/>
      <c r="F1056" s="65"/>
      <c r="G1056" s="405"/>
      <c r="H1056" s="9"/>
      <c r="I1056" s="50"/>
      <c r="J1056" s="175"/>
      <c r="K1056" s="176"/>
      <c r="L1056" s="406"/>
      <c r="M1056" s="328"/>
      <c r="N1056" s="180"/>
      <c r="O1056" s="519"/>
    </row>
    <row r="1057" spans="1:15" ht="12.75">
      <c r="A1057" s="135">
        <v>582</v>
      </c>
      <c r="B1057" s="32">
        <v>5221</v>
      </c>
      <c r="C1057" s="128">
        <v>4329</v>
      </c>
      <c r="D1057" s="306"/>
      <c r="E1057" s="306"/>
      <c r="F1057" s="88" t="s">
        <v>33</v>
      </c>
      <c r="G1057" s="136"/>
      <c r="I1057" s="50"/>
      <c r="J1057" s="82"/>
      <c r="K1057" s="170"/>
      <c r="L1057" s="505"/>
      <c r="M1057" s="328">
        <v>1364</v>
      </c>
      <c r="N1057" s="180">
        <v>1363.34</v>
      </c>
      <c r="O1057" s="519">
        <f>N1057/M1057</f>
        <v>0.999516129032258</v>
      </c>
    </row>
    <row r="1058" spans="1:15" ht="3" customHeight="1" thickBot="1">
      <c r="A1058" s="87"/>
      <c r="B1058" s="30"/>
      <c r="C1058" s="26"/>
      <c r="D1058" s="171"/>
      <c r="E1058" s="171"/>
      <c r="F1058" s="65"/>
      <c r="G1058" s="4"/>
      <c r="I1058" s="4"/>
      <c r="J1058" s="82"/>
      <c r="K1058" s="170"/>
      <c r="L1058" s="505"/>
      <c r="M1058" s="328"/>
      <c r="N1058" s="180"/>
      <c r="O1058" s="519"/>
    </row>
    <row r="1059" spans="1:15" ht="13.5" thickBot="1">
      <c r="A1059" s="6"/>
      <c r="B1059" s="5"/>
      <c r="C1059" s="33"/>
      <c r="D1059" s="369"/>
      <c r="E1059" s="369"/>
      <c r="F1059" s="140" t="s">
        <v>341</v>
      </c>
      <c r="G1059" s="231"/>
      <c r="H1059" s="231"/>
      <c r="I1059" s="550"/>
      <c r="J1059" s="209">
        <f>SUM(J1055+J1050)</f>
        <v>1208</v>
      </c>
      <c r="K1059" s="201">
        <f>SUM(K1055+K1050)</f>
        <v>1262.1599999999999</v>
      </c>
      <c r="L1059" s="546">
        <f>K1059/J1059</f>
        <v>1.0448344370860927</v>
      </c>
      <c r="M1059" s="349">
        <f>SUM(M1057+M1055)</f>
        <v>4890</v>
      </c>
      <c r="N1059" s="201">
        <f>SUM(N1057+N1055)</f>
        <v>4889.34</v>
      </c>
      <c r="O1059" s="522">
        <f>N1059/M1059</f>
        <v>0.9998650306748467</v>
      </c>
    </row>
    <row r="1060" spans="1:15" ht="0.75" customHeight="1">
      <c r="A1060" s="6"/>
      <c r="B1060" s="5"/>
      <c r="C1060" s="33"/>
      <c r="D1060" s="369"/>
      <c r="E1060" s="369"/>
      <c r="F1060" s="17"/>
      <c r="G1060" s="2"/>
      <c r="H1060" s="2"/>
      <c r="I1060" s="2"/>
      <c r="J1060" s="206"/>
      <c r="K1060" s="197"/>
      <c r="L1060" s="342"/>
      <c r="M1060" s="342"/>
      <c r="N1060" s="197"/>
      <c r="O1060" s="571" t="e">
        <f>N1060/M1060</f>
        <v>#DIV/0!</v>
      </c>
    </row>
    <row r="1061" spans="1:15" ht="14.25" customHeight="1" thickBot="1">
      <c r="A1061" s="87">
        <v>503</v>
      </c>
      <c r="B1061" s="30">
        <v>5222</v>
      </c>
      <c r="C1061" s="26">
        <v>4329</v>
      </c>
      <c r="D1061" s="171"/>
      <c r="E1061" s="171"/>
      <c r="F1061" s="104" t="s">
        <v>481</v>
      </c>
      <c r="G1061" s="2"/>
      <c r="H1061" s="2"/>
      <c r="I1061" s="2"/>
      <c r="J1061" s="206"/>
      <c r="K1061" s="197"/>
      <c r="L1061" s="342"/>
      <c r="M1061" s="338">
        <v>400</v>
      </c>
      <c r="N1061" s="180">
        <v>400</v>
      </c>
      <c r="O1061" s="532">
        <f>N1061/M1061</f>
        <v>1</v>
      </c>
    </row>
    <row r="1062" spans="1:15" ht="14.25" customHeight="1" thickBot="1">
      <c r="A1062" s="87"/>
      <c r="B1062" s="126"/>
      <c r="C1062" s="101"/>
      <c r="D1062" s="765"/>
      <c r="E1062" s="765"/>
      <c r="F1062" s="494" t="s">
        <v>449</v>
      </c>
      <c r="G1062" s="253"/>
      <c r="H1062" s="253"/>
      <c r="I1062" s="253"/>
      <c r="J1062" s="209"/>
      <c r="K1062" s="201"/>
      <c r="L1062" s="349"/>
      <c r="M1062" s="349">
        <f>SUM(M1061:M1061)</f>
        <v>400</v>
      </c>
      <c r="N1062" s="201">
        <f>SUM(N1061:N1061)</f>
        <v>400</v>
      </c>
      <c r="O1062" s="522">
        <f>N1062/M1062</f>
        <v>1</v>
      </c>
    </row>
    <row r="1063" spans="1:15" ht="3" customHeight="1">
      <c r="A1063" s="87"/>
      <c r="B1063" s="126"/>
      <c r="C1063" s="101"/>
      <c r="D1063" s="765"/>
      <c r="E1063" s="765"/>
      <c r="F1063" s="496"/>
      <c r="G1063" s="2"/>
      <c r="H1063" s="2"/>
      <c r="I1063" s="2"/>
      <c r="J1063" s="497"/>
      <c r="K1063" s="493"/>
      <c r="L1063" s="491"/>
      <c r="M1063" s="342"/>
      <c r="N1063" s="197"/>
      <c r="O1063" s="342"/>
    </row>
    <row r="1064" spans="1:15" ht="14.25" customHeight="1">
      <c r="A1064" s="309">
        <v>589</v>
      </c>
      <c r="B1064" s="130">
        <v>5169</v>
      </c>
      <c r="C1064" s="316">
        <v>3599</v>
      </c>
      <c r="D1064" s="759"/>
      <c r="E1064" s="759"/>
      <c r="F1064" s="154" t="s">
        <v>394</v>
      </c>
      <c r="G1064" s="2"/>
      <c r="H1064" s="2"/>
      <c r="I1064" s="2"/>
      <c r="J1064" s="206"/>
      <c r="K1064" s="197"/>
      <c r="L1064" s="342"/>
      <c r="M1064" s="338">
        <v>7</v>
      </c>
      <c r="N1064" s="180">
        <v>0.355</v>
      </c>
      <c r="O1064" s="532">
        <f>N1064/M1064</f>
        <v>0.05071428571428571</v>
      </c>
    </row>
    <row r="1065" spans="1:15" ht="13.5" customHeight="1">
      <c r="A1065" s="87">
        <v>602</v>
      </c>
      <c r="B1065" s="30">
        <v>4111</v>
      </c>
      <c r="C1065" s="30"/>
      <c r="D1065" s="171"/>
      <c r="E1065" s="171">
        <v>98216</v>
      </c>
      <c r="F1065" s="102" t="s">
        <v>286</v>
      </c>
      <c r="G1065" s="18"/>
      <c r="H1065" s="13"/>
      <c r="I1065" s="18"/>
      <c r="J1065" s="332">
        <v>2959</v>
      </c>
      <c r="K1065" s="178">
        <v>2958.756</v>
      </c>
      <c r="L1065" s="533">
        <f>K1065/J1065</f>
        <v>0.9999175397093613</v>
      </c>
      <c r="M1065" s="342"/>
      <c r="N1065" s="197"/>
      <c r="O1065" s="342"/>
    </row>
    <row r="1066" spans="1:16" ht="3" customHeight="1" thickBot="1">
      <c r="A1066" s="6"/>
      <c r="B1066" s="5"/>
      <c r="C1066" s="33"/>
      <c r="D1066" s="369"/>
      <c r="E1066" s="368"/>
      <c r="F1066" s="17"/>
      <c r="G1066" s="2"/>
      <c r="H1066" s="2"/>
      <c r="I1066" s="2"/>
      <c r="J1066" s="206"/>
      <c r="K1066" s="197" t="s">
        <v>398</v>
      </c>
      <c r="L1066" s="342"/>
      <c r="M1066" s="342"/>
      <c r="N1066" s="197"/>
      <c r="O1066" s="342"/>
      <c r="P1066" s="368"/>
    </row>
    <row r="1067" spans="1:15" ht="13.5" thickBot="1">
      <c r="A1067" s="36"/>
      <c r="B1067" s="36"/>
      <c r="C1067" s="36"/>
      <c r="D1067" s="365"/>
      <c r="E1067" s="365"/>
      <c r="F1067" s="399" t="s">
        <v>319</v>
      </c>
      <c r="G1067" s="418"/>
      <c r="H1067" s="94"/>
      <c r="I1067" s="418"/>
      <c r="J1067" s="212">
        <f>SUM(J979+J958+J940+J916+J1016+J1018+J1019+J1048+J1059+J1065+J1014+J1033)</f>
        <v>11830</v>
      </c>
      <c r="K1067" s="213">
        <f>SUM(K979+K958+K940+K916+K1016+K1018+K1019+K1048+K1059+K1065+K1014+K1033)</f>
        <v>11487.507999999998</v>
      </c>
      <c r="L1067" s="538">
        <f>K1067/J1067</f>
        <v>0.971048858833474</v>
      </c>
      <c r="M1067" s="212">
        <f>SUM(M996+M983+M979+M958+M940+M916+M1036+M1048+M1059+M1064+M985+M1062+M1014+M1033)</f>
        <v>53379</v>
      </c>
      <c r="N1067" s="213">
        <f>SUM(N996+N983+N979+N958+N940+N916+N1036+N1048+N1059+N1064+N985+N1062+N1014+N1033)</f>
        <v>53020.206</v>
      </c>
      <c r="O1067" s="524">
        <f>N1067/M1067</f>
        <v>0.9932783678974877</v>
      </c>
    </row>
    <row r="1068" spans="1:15" ht="5.25" customHeight="1" thickBot="1">
      <c r="A1068" s="6"/>
      <c r="B1068" s="6"/>
      <c r="C1068" s="6"/>
      <c r="D1068" s="754"/>
      <c r="E1068" s="754"/>
      <c r="F1068" s="14"/>
      <c r="J1068" s="81"/>
      <c r="K1068" s="168"/>
      <c r="L1068" s="185"/>
      <c r="M1068" s="81"/>
      <c r="N1068" s="168"/>
      <c r="O1068" s="326"/>
    </row>
    <row r="1069" spans="1:15" ht="14.25" customHeight="1" thickBot="1">
      <c r="A1069" s="31"/>
      <c r="B1069" s="31"/>
      <c r="C1069" s="31"/>
      <c r="D1069" s="503"/>
      <c r="E1069" s="503"/>
      <c r="F1069" s="315" t="s">
        <v>406</v>
      </c>
      <c r="G1069" s="40"/>
      <c r="H1069" s="132"/>
      <c r="I1069" s="146"/>
      <c r="J1069" s="303">
        <f>J851+J846+J839+J783+J777+J748+J689+J616+J607+J531+J441+J359+J232+J52+J891+J789+J1067</f>
        <v>369598</v>
      </c>
      <c r="K1069" s="697">
        <f>SUM(K839+K783+K777+K748+K689+K616+K607+K531+K441+K359+K232+K52+K891+K789+K1067)</f>
        <v>365580.07499999995</v>
      </c>
      <c r="L1069" s="572">
        <f>K1069/J1069</f>
        <v>0.9891289319747399</v>
      </c>
      <c r="M1069" s="302">
        <f>M851+M846+M839+M783+M777+M748+M689+M616+M607+M531+M441+M359+M232+M52+M891+M789+M1067</f>
        <v>367805</v>
      </c>
      <c r="N1069" s="698">
        <f>SUM(N851+N846+N839+N777+N748+N689+N616+N607+N531+N441+N359+N232+N52+N891+N789+N1067)</f>
        <v>355757.925</v>
      </c>
      <c r="O1069" s="573">
        <f>N1069/M1069</f>
        <v>0.9672460271067549</v>
      </c>
    </row>
    <row r="1070" spans="1:15" ht="12.75">
      <c r="A1070" s="31"/>
      <c r="B1070" s="31"/>
      <c r="C1070" s="31"/>
      <c r="D1070" s="503"/>
      <c r="E1070" s="503"/>
      <c r="K1070" s="163"/>
      <c r="L1070" s="10"/>
      <c r="O1070" s="484"/>
    </row>
    <row r="1071" spans="1:15" ht="12.75">
      <c r="A1071" s="43"/>
      <c r="B1071" s="43"/>
      <c r="C1071" s="43"/>
      <c r="D1071" s="368"/>
      <c r="E1071" s="368"/>
      <c r="F1071" s="2"/>
      <c r="G1071" s="2"/>
      <c r="H1071" s="2"/>
      <c r="I1071" s="2"/>
      <c r="J1071" s="2"/>
      <c r="K1071" s="164"/>
      <c r="L1071" s="230"/>
      <c r="O1071" s="485"/>
    </row>
    <row r="1072" spans="1:15" ht="12.75">
      <c r="A1072" s="43"/>
      <c r="B1072" s="43"/>
      <c r="C1072" s="43"/>
      <c r="D1072" s="368"/>
      <c r="E1072" s="368"/>
      <c r="F1072" s="2"/>
      <c r="G1072" s="2"/>
      <c r="H1072" s="2"/>
      <c r="I1072" s="2"/>
      <c r="J1072" s="2"/>
      <c r="K1072" s="164"/>
      <c r="L1072" s="230"/>
      <c r="M1072" s="10"/>
      <c r="N1072" s="10"/>
      <c r="O1072" s="485"/>
    </row>
    <row r="1073" spans="1:15" ht="12.75">
      <c r="A1073" s="43"/>
      <c r="B1073" s="43"/>
      <c r="C1073" s="43"/>
      <c r="D1073" s="368"/>
      <c r="E1073" s="368"/>
      <c r="F1073" s="2"/>
      <c r="G1073" s="2"/>
      <c r="H1073" s="2"/>
      <c r="I1073" s="2"/>
      <c r="J1073" s="2"/>
      <c r="K1073" s="164"/>
      <c r="L1073" s="230"/>
      <c r="O1073" s="485"/>
    </row>
    <row r="1074" spans="1:15" ht="12.75">
      <c r="A1074" s="43"/>
      <c r="B1074" s="43"/>
      <c r="C1074" s="43"/>
      <c r="D1074" s="368"/>
      <c r="E1074" s="368"/>
      <c r="F1074" s="2"/>
      <c r="G1074" s="2"/>
      <c r="H1074" s="2"/>
      <c r="I1074" s="2"/>
      <c r="J1074" s="2"/>
      <c r="K1074" s="164"/>
      <c r="L1074" s="230"/>
      <c r="O1074" s="485"/>
    </row>
    <row r="1075" spans="1:15" ht="12.75">
      <c r="A1075" s="43"/>
      <c r="B1075" s="43"/>
      <c r="C1075" s="43"/>
      <c r="D1075" s="368"/>
      <c r="E1075" s="368"/>
      <c r="F1075" s="2"/>
      <c r="G1075" s="2"/>
      <c r="H1075" s="2"/>
      <c r="I1075" s="2"/>
      <c r="J1075" s="2"/>
      <c r="K1075" s="164"/>
      <c r="L1075" s="230"/>
      <c r="O1075" s="485"/>
    </row>
    <row r="1076" spans="1:15" ht="12.75">
      <c r="A1076" s="43"/>
      <c r="B1076" s="43"/>
      <c r="C1076" s="43"/>
      <c r="D1076" s="368"/>
      <c r="E1076" s="368"/>
      <c r="F1076" s="2"/>
      <c r="G1076" s="2"/>
      <c r="H1076" s="2"/>
      <c r="I1076" s="2"/>
      <c r="J1076" s="2"/>
      <c r="K1076" s="164"/>
      <c r="L1076" s="230"/>
      <c r="O1076" s="485"/>
    </row>
    <row r="1077" spans="1:15" ht="12.75">
      <c r="A1077" s="43"/>
      <c r="B1077" s="43"/>
      <c r="C1077" s="43"/>
      <c r="D1077" s="368"/>
      <c r="E1077" s="368"/>
      <c r="F1077" s="2"/>
      <c r="G1077" s="2"/>
      <c r="H1077" s="2"/>
      <c r="I1077" s="2"/>
      <c r="J1077" s="2"/>
      <c r="K1077" s="164"/>
      <c r="L1077" s="230"/>
      <c r="O1077" s="485"/>
    </row>
    <row r="1078" spans="1:15" ht="12.75">
      <c r="A1078" s="43"/>
      <c r="B1078" s="43"/>
      <c r="C1078" s="43"/>
      <c r="D1078" s="368"/>
      <c r="E1078" s="368"/>
      <c r="F1078" s="2"/>
      <c r="G1078" s="2"/>
      <c r="H1078" s="2"/>
      <c r="I1078" s="2"/>
      <c r="J1078" s="2"/>
      <c r="K1078" s="164"/>
      <c r="L1078" s="230"/>
      <c r="O1078" s="230"/>
    </row>
    <row r="1079" spans="1:15" ht="12.75">
      <c r="A1079" s="43"/>
      <c r="B1079" s="43"/>
      <c r="C1079" s="43"/>
      <c r="D1079" s="368"/>
      <c r="E1079" s="368"/>
      <c r="F1079" s="2"/>
      <c r="G1079" s="2"/>
      <c r="H1079" s="2"/>
      <c r="I1079" s="2"/>
      <c r="J1079" s="2"/>
      <c r="K1079" s="164"/>
      <c r="L1079" s="230"/>
      <c r="O1079" s="230"/>
    </row>
    <row r="1080" spans="1:15" ht="12.75">
      <c r="A1080" s="43"/>
      <c r="B1080" s="43"/>
      <c r="C1080" s="43"/>
      <c r="D1080" s="368"/>
      <c r="E1080" s="368"/>
      <c r="F1080" s="2"/>
      <c r="G1080" s="2"/>
      <c r="H1080" s="2"/>
      <c r="I1080" s="2"/>
      <c r="J1080" s="2"/>
      <c r="K1080" s="164"/>
      <c r="L1080" s="230"/>
      <c r="O1080" s="230"/>
    </row>
    <row r="1081" spans="1:15" ht="12.75">
      <c r="A1081" s="43"/>
      <c r="B1081" s="43"/>
      <c r="C1081" s="43"/>
      <c r="D1081" s="368"/>
      <c r="E1081" s="368"/>
      <c r="F1081" s="2"/>
      <c r="G1081" s="2"/>
      <c r="H1081" s="2"/>
      <c r="I1081" s="2"/>
      <c r="J1081" s="2"/>
      <c r="K1081" s="164"/>
      <c r="L1081" s="230"/>
      <c r="O1081" s="230"/>
    </row>
    <row r="1082" spans="1:15" ht="12.75">
      <c r="A1082" s="43"/>
      <c r="B1082" s="43"/>
      <c r="C1082" s="43"/>
      <c r="D1082" s="368"/>
      <c r="E1082" s="368"/>
      <c r="F1082" s="2"/>
      <c r="G1082" s="2"/>
      <c r="H1082" s="2"/>
      <c r="I1082" s="2"/>
      <c r="J1082" s="2"/>
      <c r="K1082" s="164"/>
      <c r="L1082" s="230"/>
      <c r="O1082" s="230"/>
    </row>
    <row r="1083" spans="1:15" ht="15">
      <c r="A1083" s="43"/>
      <c r="B1083" s="43"/>
      <c r="C1083" s="43"/>
      <c r="D1083" s="368"/>
      <c r="E1083" s="368"/>
      <c r="F1083" s="45"/>
      <c r="G1083" s="2"/>
      <c r="H1083" s="2"/>
      <c r="I1083" s="2"/>
      <c r="J1083" s="2"/>
      <c r="K1083" s="164"/>
      <c r="L1083" s="230"/>
      <c r="O1083" s="230"/>
    </row>
    <row r="1084" spans="1:15" ht="12.75">
      <c r="A1084" s="43"/>
      <c r="B1084" s="43"/>
      <c r="C1084" s="43"/>
      <c r="D1084" s="368"/>
      <c r="E1084" s="368"/>
      <c r="F1084" s="2"/>
      <c r="G1084" s="2"/>
      <c r="H1084" s="2"/>
      <c r="I1084" s="2"/>
      <c r="J1084" s="2"/>
      <c r="K1084" s="164"/>
      <c r="L1084" s="230"/>
      <c r="O1084" s="230"/>
    </row>
    <row r="1085" spans="1:15" ht="15">
      <c r="A1085" s="43"/>
      <c r="B1085" s="43"/>
      <c r="C1085" s="43"/>
      <c r="D1085" s="368"/>
      <c r="E1085" s="368"/>
      <c r="F1085" s="46"/>
      <c r="G1085" s="2"/>
      <c r="H1085" s="2"/>
      <c r="I1085" s="2"/>
      <c r="J1085" s="2"/>
      <c r="K1085" s="164"/>
      <c r="L1085" s="230"/>
      <c r="O1085" s="230"/>
    </row>
    <row r="1086" spans="1:15" ht="12.75">
      <c r="A1086" s="43"/>
      <c r="B1086" s="43"/>
      <c r="C1086" s="43"/>
      <c r="D1086" s="368"/>
      <c r="E1086" s="368"/>
      <c r="F1086" s="2"/>
      <c r="G1086" s="2"/>
      <c r="H1086" s="2"/>
      <c r="I1086" s="2"/>
      <c r="J1086" s="2"/>
      <c r="K1086" s="164"/>
      <c r="L1086" s="230"/>
      <c r="O1086" s="230"/>
    </row>
    <row r="1087" spans="1:15" ht="12.75">
      <c r="A1087" s="43"/>
      <c r="B1087" s="43"/>
      <c r="C1087" s="43"/>
      <c r="D1087" s="368"/>
      <c r="E1087" s="368"/>
      <c r="F1087" s="2"/>
      <c r="G1087" s="2"/>
      <c r="H1087" s="2"/>
      <c r="I1087" s="2"/>
      <c r="J1087" s="2"/>
      <c r="K1087" s="164"/>
      <c r="L1087" s="230"/>
      <c r="O1087" s="230"/>
    </row>
    <row r="1088" spans="1:15" ht="12.75">
      <c r="A1088" s="43"/>
      <c r="B1088" s="43"/>
      <c r="C1088" s="43"/>
      <c r="D1088" s="368"/>
      <c r="E1088" s="368"/>
      <c r="F1088" s="2"/>
      <c r="G1088" s="2"/>
      <c r="H1088" s="2"/>
      <c r="I1088" s="2"/>
      <c r="J1088" s="2"/>
      <c r="K1088" s="164"/>
      <c r="L1088" s="230"/>
      <c r="O1088" s="230"/>
    </row>
    <row r="1089" spans="1:15" ht="12.75">
      <c r="A1089" s="43"/>
      <c r="B1089" s="43"/>
      <c r="C1089" s="43"/>
      <c r="D1089" s="368"/>
      <c r="E1089" s="368"/>
      <c r="F1089" s="2"/>
      <c r="G1089" s="2"/>
      <c r="H1089" s="2"/>
      <c r="I1089" s="2"/>
      <c r="J1089" s="2"/>
      <c r="K1089" s="164"/>
      <c r="L1089" s="230"/>
      <c r="O1089" s="230"/>
    </row>
    <row r="1090" spans="1:15" ht="12.75">
      <c r="A1090" s="43"/>
      <c r="B1090" s="43"/>
      <c r="C1090" s="43"/>
      <c r="D1090" s="368"/>
      <c r="E1090" s="368"/>
      <c r="F1090" s="2"/>
      <c r="G1090" s="2"/>
      <c r="H1090" s="2"/>
      <c r="I1090" s="2"/>
      <c r="J1090" s="2"/>
      <c r="K1090" s="164"/>
      <c r="L1090" s="230"/>
      <c r="O1090" s="164"/>
    </row>
    <row r="1091" spans="1:15" ht="12.75">
      <c r="A1091" s="43"/>
      <c r="B1091" s="43"/>
      <c r="C1091" s="43"/>
      <c r="D1091" s="368"/>
      <c r="E1091" s="368"/>
      <c r="F1091" s="2"/>
      <c r="G1091" s="2"/>
      <c r="H1091" s="2"/>
      <c r="I1091" s="2"/>
      <c r="J1091" s="2"/>
      <c r="K1091" s="164"/>
      <c r="L1091" s="230"/>
      <c r="O1091" s="164"/>
    </row>
    <row r="1092" spans="1:15" ht="12.75">
      <c r="A1092" s="43"/>
      <c r="B1092" s="43"/>
      <c r="C1092" s="43"/>
      <c r="D1092" s="368"/>
      <c r="E1092" s="368"/>
      <c r="F1092" s="2"/>
      <c r="G1092" s="2"/>
      <c r="H1092" s="2"/>
      <c r="I1092" s="2"/>
      <c r="J1092" s="2"/>
      <c r="K1092" s="164"/>
      <c r="L1092" s="230"/>
      <c r="O1092" s="164"/>
    </row>
    <row r="1093" spans="1:15" ht="12.75">
      <c r="A1093" s="43"/>
      <c r="B1093" s="43"/>
      <c r="C1093" s="43"/>
      <c r="D1093" s="368"/>
      <c r="E1093" s="368"/>
      <c r="F1093" s="2"/>
      <c r="G1093" s="2"/>
      <c r="H1093" s="2"/>
      <c r="I1093" s="2"/>
      <c r="J1093" s="2"/>
      <c r="K1093" s="164"/>
      <c r="L1093" s="230"/>
      <c r="O1093" s="164"/>
    </row>
    <row r="1094" spans="1:15" ht="12.75">
      <c r="A1094" s="43"/>
      <c r="B1094" s="43"/>
      <c r="C1094" s="43"/>
      <c r="D1094" s="368"/>
      <c r="E1094" s="368"/>
      <c r="F1094" s="17"/>
      <c r="G1094" s="17"/>
      <c r="H1094" s="17"/>
      <c r="I1094" s="2"/>
      <c r="J1094" s="2"/>
      <c r="K1094" s="164"/>
      <c r="L1094" s="230"/>
      <c r="O1094" s="164"/>
    </row>
    <row r="1095" spans="1:15" ht="12.75">
      <c r="A1095" s="43"/>
      <c r="B1095" s="43"/>
      <c r="C1095" s="43"/>
      <c r="D1095" s="368"/>
      <c r="E1095" s="368"/>
      <c r="F1095" s="2"/>
      <c r="G1095" s="2"/>
      <c r="H1095" s="2"/>
      <c r="I1095" s="2"/>
      <c r="J1095" s="2"/>
      <c r="K1095" s="164"/>
      <c r="L1095" s="230"/>
      <c r="O1095" s="164"/>
    </row>
    <row r="1096" spans="1:15" ht="12.75">
      <c r="A1096" s="43"/>
      <c r="B1096" s="43"/>
      <c r="C1096" s="43"/>
      <c r="D1096" s="368"/>
      <c r="E1096" s="368"/>
      <c r="F1096" s="2"/>
      <c r="G1096" s="2"/>
      <c r="H1096" s="2"/>
      <c r="I1096" s="2"/>
      <c r="J1096" s="2"/>
      <c r="K1096" s="164"/>
      <c r="L1096" s="230"/>
      <c r="O1096" s="164"/>
    </row>
    <row r="1097" spans="1:15" ht="12.75">
      <c r="A1097" s="43"/>
      <c r="B1097" s="43"/>
      <c r="C1097" s="43"/>
      <c r="D1097" s="368"/>
      <c r="E1097" s="368"/>
      <c r="F1097" s="2"/>
      <c r="G1097" s="2"/>
      <c r="H1097" s="2"/>
      <c r="I1097" s="2"/>
      <c r="J1097" s="2"/>
      <c r="K1097" s="164"/>
      <c r="L1097" s="230"/>
      <c r="O1097" s="164"/>
    </row>
    <row r="1098" spans="1:15" ht="12.75">
      <c r="A1098" s="43"/>
      <c r="B1098" s="43"/>
      <c r="C1098" s="43"/>
      <c r="D1098" s="368"/>
      <c r="E1098" s="368"/>
      <c r="F1098" s="2"/>
      <c r="G1098" s="2"/>
      <c r="H1098" s="2"/>
      <c r="I1098" s="2"/>
      <c r="J1098" s="2"/>
      <c r="K1098" s="164"/>
      <c r="L1098" s="230"/>
      <c r="O1098" s="164"/>
    </row>
    <row r="1099" spans="1:15" ht="12.75">
      <c r="A1099" s="43"/>
      <c r="B1099" s="43"/>
      <c r="C1099" s="43"/>
      <c r="D1099" s="368"/>
      <c r="E1099" s="368"/>
      <c r="F1099" s="2"/>
      <c r="G1099" s="2"/>
      <c r="H1099" s="2"/>
      <c r="I1099" s="2"/>
      <c r="J1099" s="2"/>
      <c r="K1099" s="164"/>
      <c r="L1099" s="230"/>
      <c r="O1099" s="164"/>
    </row>
    <row r="1100" spans="1:15" ht="12.75">
      <c r="A1100" s="43"/>
      <c r="B1100" s="43"/>
      <c r="C1100" s="43"/>
      <c r="D1100" s="368"/>
      <c r="E1100" s="368"/>
      <c r="F1100" s="17"/>
      <c r="G1100" s="2"/>
      <c r="H1100" s="2"/>
      <c r="I1100" s="2"/>
      <c r="J1100" s="2"/>
      <c r="K1100" s="164"/>
      <c r="L1100" s="230"/>
      <c r="O1100" s="164"/>
    </row>
    <row r="1101" spans="1:15" ht="15">
      <c r="A1101" s="43"/>
      <c r="B1101" s="43"/>
      <c r="C1101" s="43"/>
      <c r="D1101" s="368"/>
      <c r="E1101" s="368"/>
      <c r="F1101" s="46"/>
      <c r="G1101" s="2"/>
      <c r="H1101" s="2"/>
      <c r="I1101" s="2"/>
      <c r="J1101" s="2"/>
      <c r="K1101" s="164"/>
      <c r="L1101" s="230"/>
      <c r="O1101" s="164"/>
    </row>
    <row r="1102" spans="1:15" ht="15">
      <c r="A1102" s="43"/>
      <c r="B1102" s="43"/>
      <c r="C1102" s="43"/>
      <c r="D1102" s="368"/>
      <c r="E1102" s="368"/>
      <c r="F1102" s="46"/>
      <c r="G1102" s="2"/>
      <c r="H1102" s="2"/>
      <c r="I1102" s="2"/>
      <c r="J1102" s="2"/>
      <c r="K1102" s="164"/>
      <c r="L1102" s="230"/>
      <c r="O1102" s="164"/>
    </row>
    <row r="1103" spans="1:15" ht="15">
      <c r="A1103" s="43"/>
      <c r="B1103" s="43"/>
      <c r="C1103" s="43"/>
      <c r="D1103" s="368"/>
      <c r="E1103" s="368"/>
      <c r="F1103" s="46"/>
      <c r="G1103" s="2"/>
      <c r="H1103" s="2"/>
      <c r="I1103" s="2"/>
      <c r="J1103" s="2"/>
      <c r="K1103" s="164"/>
      <c r="L1103" s="230"/>
      <c r="O1103" s="164"/>
    </row>
    <row r="1104" spans="1:15" ht="15">
      <c r="A1104" s="43"/>
      <c r="B1104" s="43"/>
      <c r="C1104" s="43"/>
      <c r="D1104" s="368"/>
      <c r="E1104" s="368"/>
      <c r="F1104" s="46"/>
      <c r="G1104" s="2"/>
      <c r="H1104" s="2"/>
      <c r="I1104" s="2"/>
      <c r="J1104" s="2"/>
      <c r="K1104" s="164"/>
      <c r="L1104" s="230"/>
      <c r="O1104" s="164"/>
    </row>
    <row r="1105" spans="1:15" ht="15">
      <c r="A1105" s="43"/>
      <c r="B1105" s="43"/>
      <c r="C1105" s="43"/>
      <c r="D1105" s="368"/>
      <c r="E1105" s="368"/>
      <c r="F1105" s="46"/>
      <c r="G1105" s="2"/>
      <c r="H1105" s="2"/>
      <c r="I1105" s="2"/>
      <c r="J1105" s="2"/>
      <c r="K1105" s="164"/>
      <c r="L1105" s="230"/>
      <c r="O1105" s="164"/>
    </row>
    <row r="1106" spans="1:15" ht="15">
      <c r="A1106" s="43"/>
      <c r="B1106" s="43"/>
      <c r="C1106" s="43"/>
      <c r="D1106" s="368"/>
      <c r="E1106" s="368"/>
      <c r="F1106" s="46"/>
      <c r="G1106" s="2"/>
      <c r="H1106" s="2"/>
      <c r="I1106" s="2"/>
      <c r="J1106" s="2"/>
      <c r="K1106" s="164"/>
      <c r="L1106" s="230"/>
      <c r="O1106" s="164"/>
    </row>
    <row r="1107" spans="1:15" ht="15">
      <c r="A1107" s="43"/>
      <c r="B1107" s="43"/>
      <c r="C1107" s="43"/>
      <c r="D1107" s="368"/>
      <c r="E1107" s="368"/>
      <c r="F1107" s="46"/>
      <c r="G1107" s="2"/>
      <c r="H1107" s="2"/>
      <c r="I1107" s="2"/>
      <c r="J1107" s="2"/>
      <c r="K1107" s="164"/>
      <c r="L1107" s="230"/>
      <c r="O1107" s="164"/>
    </row>
    <row r="1108" spans="1:15" ht="15">
      <c r="A1108" s="43"/>
      <c r="B1108" s="43"/>
      <c r="C1108" s="43"/>
      <c r="D1108" s="368"/>
      <c r="E1108" s="368"/>
      <c r="F1108" s="46"/>
      <c r="G1108" s="2"/>
      <c r="H1108" s="2"/>
      <c r="I1108" s="2"/>
      <c r="J1108" s="2"/>
      <c r="K1108" s="164"/>
      <c r="L1108" s="230"/>
      <c r="O1108" s="164"/>
    </row>
    <row r="1109" spans="1:15" ht="15">
      <c r="A1109" s="43"/>
      <c r="B1109" s="43"/>
      <c r="C1109" s="43"/>
      <c r="D1109" s="368"/>
      <c r="E1109" s="368"/>
      <c r="F1109" s="46"/>
      <c r="G1109" s="2"/>
      <c r="H1109" s="2"/>
      <c r="I1109" s="2"/>
      <c r="J1109" s="2"/>
      <c r="K1109" s="164"/>
      <c r="L1109" s="230"/>
      <c r="O1109" s="164"/>
    </row>
    <row r="1110" spans="1:15" ht="15">
      <c r="A1110" s="43"/>
      <c r="B1110" s="43"/>
      <c r="C1110" s="43"/>
      <c r="D1110" s="368"/>
      <c r="E1110" s="368"/>
      <c r="F1110" s="46"/>
      <c r="G1110" s="2"/>
      <c r="H1110" s="2"/>
      <c r="I1110" s="2"/>
      <c r="J1110" s="2"/>
      <c r="K1110" s="164"/>
      <c r="L1110" s="230"/>
      <c r="O1110" s="164"/>
    </row>
    <row r="1111" spans="1:15" ht="15">
      <c r="A1111" s="43"/>
      <c r="B1111" s="43"/>
      <c r="C1111" s="43"/>
      <c r="D1111" s="368"/>
      <c r="E1111" s="368"/>
      <c r="F1111" s="46"/>
      <c r="G1111" s="2"/>
      <c r="H1111" s="2"/>
      <c r="I1111" s="2"/>
      <c r="J1111" s="2"/>
      <c r="K1111" s="164"/>
      <c r="L1111" s="230"/>
      <c r="O1111" s="164"/>
    </row>
    <row r="1112" spans="1:15" ht="15">
      <c r="A1112" s="43"/>
      <c r="B1112" s="43"/>
      <c r="C1112" s="43"/>
      <c r="D1112" s="368"/>
      <c r="E1112" s="368"/>
      <c r="F1112" s="46"/>
      <c r="G1112" s="2"/>
      <c r="H1112" s="2"/>
      <c r="I1112" s="2"/>
      <c r="J1112" s="2"/>
      <c r="K1112" s="164"/>
      <c r="L1112" s="230"/>
      <c r="O1112" s="164"/>
    </row>
    <row r="1113" spans="1:15" ht="12.75">
      <c r="A1113" s="43"/>
      <c r="B1113" s="43"/>
      <c r="C1113" s="43"/>
      <c r="D1113" s="368"/>
      <c r="E1113" s="368"/>
      <c r="F1113" s="2"/>
      <c r="G1113" s="2"/>
      <c r="H1113" s="44"/>
      <c r="I1113" s="44"/>
      <c r="J1113" s="44"/>
      <c r="K1113" s="165"/>
      <c r="L1113" s="358"/>
      <c r="O1113" s="165"/>
    </row>
    <row r="1114" spans="1:15" ht="12.75">
      <c r="A1114" s="36"/>
      <c r="B1114" s="36"/>
      <c r="C1114" s="36"/>
      <c r="D1114" s="365"/>
      <c r="E1114" s="365"/>
      <c r="F1114" s="36"/>
      <c r="G1114" s="36"/>
      <c r="H1114" s="36"/>
      <c r="I1114" s="36"/>
      <c r="J1114" s="36"/>
      <c r="K1114" s="166"/>
      <c r="L1114" s="359"/>
      <c r="O1114" s="166"/>
    </row>
    <row r="1115" spans="1:15" ht="15">
      <c r="A1115" s="43"/>
      <c r="B1115" s="43"/>
      <c r="C1115" s="43"/>
      <c r="D1115" s="368"/>
      <c r="E1115" s="368"/>
      <c r="F1115" s="46"/>
      <c r="G1115" s="2"/>
      <c r="H1115" s="2"/>
      <c r="I1115" s="2"/>
      <c r="J1115" s="2"/>
      <c r="K1115" s="164"/>
      <c r="L1115" s="230"/>
      <c r="O1115" s="164"/>
    </row>
    <row r="1116" spans="1:15" ht="15">
      <c r="A1116" s="43"/>
      <c r="B1116" s="43"/>
      <c r="C1116" s="43"/>
      <c r="D1116" s="368"/>
      <c r="E1116" s="368"/>
      <c r="F1116" s="46"/>
      <c r="G1116" s="2"/>
      <c r="H1116" s="2"/>
      <c r="I1116" s="2"/>
      <c r="J1116" s="2"/>
      <c r="K1116" s="164"/>
      <c r="L1116" s="230"/>
      <c r="O1116" s="164"/>
    </row>
    <row r="1117" spans="1:15" ht="15">
      <c r="A1117" s="43"/>
      <c r="B1117" s="43"/>
      <c r="C1117" s="43"/>
      <c r="D1117" s="368"/>
      <c r="E1117" s="368"/>
      <c r="F1117" s="46"/>
      <c r="G1117" s="2"/>
      <c r="H1117" s="2"/>
      <c r="I1117" s="2"/>
      <c r="J1117" s="2"/>
      <c r="K1117" s="164"/>
      <c r="L1117" s="230"/>
      <c r="O1117" s="164"/>
    </row>
    <row r="1118" spans="1:15" ht="12.75">
      <c r="A1118" s="43"/>
      <c r="B1118" s="43"/>
      <c r="C1118" s="43"/>
      <c r="D1118" s="368"/>
      <c r="E1118" s="368"/>
      <c r="F1118" s="2"/>
      <c r="G1118" s="2"/>
      <c r="H1118" s="2"/>
      <c r="I1118" s="2"/>
      <c r="J1118" s="2"/>
      <c r="K1118" s="164"/>
      <c r="L1118" s="230"/>
      <c r="O1118" s="164"/>
    </row>
    <row r="1119" spans="1:15" ht="12.75">
      <c r="A1119" s="43"/>
      <c r="B1119" s="43"/>
      <c r="C1119" s="43"/>
      <c r="D1119" s="368"/>
      <c r="E1119" s="368"/>
      <c r="F1119" s="2"/>
      <c r="G1119" s="2"/>
      <c r="H1119" s="2"/>
      <c r="I1119" s="2"/>
      <c r="J1119" s="2"/>
      <c r="K1119" s="164"/>
      <c r="L1119" s="230"/>
      <c r="O1119" s="164"/>
    </row>
    <row r="1120" spans="1:15" ht="12.75">
      <c r="A1120" s="43"/>
      <c r="B1120" s="43"/>
      <c r="C1120" s="43"/>
      <c r="D1120" s="368"/>
      <c r="E1120" s="368"/>
      <c r="F1120" s="2"/>
      <c r="G1120" s="2"/>
      <c r="H1120" s="2"/>
      <c r="I1120" s="2"/>
      <c r="J1120" s="2"/>
      <c r="K1120" s="164"/>
      <c r="L1120" s="230"/>
      <c r="O1120" s="164"/>
    </row>
    <row r="1121" spans="1:15" ht="12.75">
      <c r="A1121" s="43"/>
      <c r="B1121" s="43"/>
      <c r="C1121" s="43"/>
      <c r="D1121" s="368"/>
      <c r="E1121" s="368"/>
      <c r="F1121" s="2"/>
      <c r="G1121" s="2"/>
      <c r="H1121" s="2"/>
      <c r="I1121" s="2"/>
      <c r="J1121" s="2"/>
      <c r="K1121" s="164"/>
      <c r="L1121" s="230"/>
      <c r="O1121" s="164"/>
    </row>
    <row r="1122" spans="1:15" ht="12.75">
      <c r="A1122" s="43"/>
      <c r="B1122" s="43"/>
      <c r="C1122" s="43"/>
      <c r="D1122" s="368"/>
      <c r="E1122" s="368"/>
      <c r="F1122" s="2"/>
      <c r="G1122" s="2"/>
      <c r="H1122" s="2"/>
      <c r="I1122" s="2"/>
      <c r="J1122" s="2"/>
      <c r="K1122" s="164"/>
      <c r="L1122" s="230"/>
      <c r="O1122" s="164"/>
    </row>
    <row r="1123" spans="1:15" ht="12.75">
      <c r="A1123" s="43"/>
      <c r="B1123" s="43"/>
      <c r="C1123" s="43"/>
      <c r="D1123" s="368"/>
      <c r="E1123" s="368"/>
      <c r="F1123" s="2"/>
      <c r="G1123" s="2"/>
      <c r="H1123" s="2"/>
      <c r="I1123" s="2"/>
      <c r="J1123" s="2"/>
      <c r="K1123" s="164"/>
      <c r="L1123" s="230"/>
      <c r="O1123" s="164"/>
    </row>
    <row r="1124" spans="1:15" ht="12.75">
      <c r="A1124" s="43"/>
      <c r="B1124" s="43"/>
      <c r="C1124" s="43"/>
      <c r="D1124" s="368"/>
      <c r="E1124" s="368"/>
      <c r="F1124" s="2"/>
      <c r="G1124" s="2"/>
      <c r="H1124" s="2"/>
      <c r="I1124" s="2"/>
      <c r="J1124" s="2"/>
      <c r="K1124" s="164"/>
      <c r="L1124" s="230"/>
      <c r="O1124" s="164"/>
    </row>
    <row r="1125" spans="1:15" ht="12.75">
      <c r="A1125" s="43"/>
      <c r="B1125" s="43"/>
      <c r="C1125" s="43"/>
      <c r="D1125" s="368"/>
      <c r="E1125" s="368"/>
      <c r="F1125" s="2"/>
      <c r="G1125" s="2"/>
      <c r="H1125" s="2"/>
      <c r="I1125" s="2"/>
      <c r="J1125" s="2"/>
      <c r="K1125" s="164"/>
      <c r="L1125" s="230"/>
      <c r="O1125" s="164"/>
    </row>
    <row r="1126" spans="1:15" ht="12.75">
      <c r="A1126" s="43"/>
      <c r="B1126" s="43"/>
      <c r="C1126" s="43"/>
      <c r="D1126" s="368"/>
      <c r="E1126" s="368"/>
      <c r="F1126" s="2"/>
      <c r="G1126" s="2"/>
      <c r="H1126" s="2"/>
      <c r="I1126" s="2"/>
      <c r="J1126" s="2"/>
      <c r="K1126" s="164"/>
      <c r="L1126" s="230"/>
      <c r="O1126" s="164"/>
    </row>
    <row r="1127" spans="1:15" ht="12.75">
      <c r="A1127" s="43"/>
      <c r="B1127" s="43"/>
      <c r="C1127" s="43"/>
      <c r="D1127" s="368"/>
      <c r="E1127" s="368"/>
      <c r="F1127" s="2"/>
      <c r="G1127" s="2"/>
      <c r="H1127" s="2"/>
      <c r="I1127" s="2"/>
      <c r="J1127" s="2"/>
      <c r="K1127" s="164"/>
      <c r="L1127" s="230"/>
      <c r="O1127" s="164"/>
    </row>
    <row r="1128" spans="1:15" ht="12.75">
      <c r="A1128" s="43"/>
      <c r="B1128" s="43"/>
      <c r="C1128" s="43"/>
      <c r="D1128" s="368"/>
      <c r="E1128" s="368"/>
      <c r="F1128" s="2"/>
      <c r="G1128" s="2"/>
      <c r="H1128" s="2"/>
      <c r="I1128" s="2"/>
      <c r="J1128" s="2"/>
      <c r="K1128" s="164"/>
      <c r="L1128" s="230"/>
      <c r="O1128" s="164"/>
    </row>
    <row r="1129" spans="1:15" ht="12.75">
      <c r="A1129" s="43"/>
      <c r="B1129" s="43"/>
      <c r="C1129" s="43"/>
      <c r="D1129" s="368"/>
      <c r="E1129" s="368"/>
      <c r="F1129" s="2"/>
      <c r="G1129" s="2"/>
      <c r="H1129" s="2"/>
      <c r="I1129" s="2"/>
      <c r="J1129" s="2"/>
      <c r="K1129" s="164"/>
      <c r="L1129" s="230"/>
      <c r="O1129" s="164"/>
    </row>
    <row r="1130" spans="1:15" ht="12.75">
      <c r="A1130" s="43"/>
      <c r="B1130" s="43"/>
      <c r="C1130" s="43"/>
      <c r="D1130" s="368"/>
      <c r="E1130" s="43"/>
      <c r="F1130" s="2"/>
      <c r="G1130" s="2"/>
      <c r="H1130" s="2"/>
      <c r="I1130" s="2"/>
      <c r="J1130" s="2"/>
      <c r="K1130" s="164"/>
      <c r="L1130" s="230"/>
      <c r="O1130" s="164"/>
    </row>
    <row r="1131" spans="1:15" ht="12.75">
      <c r="A1131" s="43"/>
      <c r="B1131" s="43"/>
      <c r="C1131" s="43"/>
      <c r="D1131" s="368"/>
      <c r="E1131" s="43"/>
      <c r="F1131" s="2"/>
      <c r="G1131" s="2"/>
      <c r="H1131" s="2"/>
      <c r="I1131" s="2"/>
      <c r="J1131" s="2"/>
      <c r="K1131" s="164"/>
      <c r="L1131" s="230"/>
      <c r="O1131" s="164"/>
    </row>
    <row r="1132" spans="1:15" ht="12.75">
      <c r="A1132" s="43"/>
      <c r="B1132" s="43"/>
      <c r="C1132" s="43"/>
      <c r="D1132" s="368"/>
      <c r="E1132" s="43"/>
      <c r="F1132" s="2"/>
      <c r="G1132" s="2"/>
      <c r="H1132" s="2"/>
      <c r="I1132" s="2"/>
      <c r="J1132" s="2"/>
      <c r="K1132" s="164"/>
      <c r="L1132" s="230"/>
      <c r="O1132" s="164"/>
    </row>
    <row r="1133" spans="1:15" ht="12.75">
      <c r="A1133" s="43"/>
      <c r="B1133" s="43"/>
      <c r="C1133" s="43"/>
      <c r="D1133" s="368"/>
      <c r="E1133" s="43"/>
      <c r="F1133" s="2"/>
      <c r="G1133" s="2"/>
      <c r="H1133" s="2"/>
      <c r="I1133" s="2"/>
      <c r="J1133" s="2"/>
      <c r="K1133" s="164"/>
      <c r="L1133" s="230"/>
      <c r="O1133" s="164"/>
    </row>
    <row r="1134" spans="1:15" ht="12.75">
      <c r="A1134" s="43"/>
      <c r="B1134" s="43"/>
      <c r="C1134" s="43"/>
      <c r="D1134" s="368"/>
      <c r="E1134" s="43"/>
      <c r="F1134" s="2"/>
      <c r="G1134" s="2"/>
      <c r="H1134" s="2"/>
      <c r="I1134" s="2"/>
      <c r="J1134" s="2"/>
      <c r="K1134" s="164"/>
      <c r="L1134" s="230"/>
      <c r="O1134" s="164"/>
    </row>
    <row r="1135" spans="1:15" ht="12.75">
      <c r="A1135" s="43"/>
      <c r="B1135" s="43"/>
      <c r="C1135" s="43"/>
      <c r="D1135" s="368"/>
      <c r="E1135" s="43"/>
      <c r="F1135" s="2"/>
      <c r="G1135" s="2"/>
      <c r="H1135" s="2"/>
      <c r="I1135" s="2"/>
      <c r="J1135" s="2"/>
      <c r="K1135" s="164"/>
      <c r="L1135" s="230"/>
      <c r="O1135" s="164"/>
    </row>
    <row r="1136" spans="1:15" ht="12.75">
      <c r="A1136" s="43"/>
      <c r="B1136" s="43"/>
      <c r="C1136" s="43"/>
      <c r="D1136" s="368"/>
      <c r="E1136" s="43"/>
      <c r="F1136" s="2"/>
      <c r="G1136" s="2"/>
      <c r="H1136" s="2"/>
      <c r="I1136" s="2"/>
      <c r="J1136" s="2"/>
      <c r="K1136" s="164"/>
      <c r="L1136" s="230"/>
      <c r="O1136" s="164"/>
    </row>
    <row r="1137" spans="1:15" ht="12.75">
      <c r="A1137" s="43"/>
      <c r="B1137" s="43"/>
      <c r="C1137" s="43"/>
      <c r="D1137" s="368"/>
      <c r="E1137" s="43"/>
      <c r="F1137" s="2"/>
      <c r="G1137" s="2"/>
      <c r="H1137" s="2"/>
      <c r="I1137" s="2"/>
      <c r="J1137" s="2"/>
      <c r="K1137" s="164"/>
      <c r="L1137" s="230"/>
      <c r="O1137" s="164"/>
    </row>
    <row r="1138" spans="1:15" ht="12.75">
      <c r="A1138" s="43"/>
      <c r="B1138" s="43"/>
      <c r="C1138" s="43"/>
      <c r="D1138" s="368"/>
      <c r="E1138" s="43"/>
      <c r="F1138" s="2"/>
      <c r="G1138" s="2"/>
      <c r="H1138" s="2"/>
      <c r="I1138" s="2"/>
      <c r="J1138" s="2"/>
      <c r="K1138" s="164"/>
      <c r="L1138" s="230"/>
      <c r="O1138" s="164"/>
    </row>
    <row r="1139" spans="1:15" ht="12.75">
      <c r="A1139" s="43"/>
      <c r="B1139" s="43"/>
      <c r="C1139" s="43"/>
      <c r="D1139" s="368"/>
      <c r="E1139" s="43"/>
      <c r="F1139" s="2"/>
      <c r="G1139" s="2"/>
      <c r="H1139" s="2"/>
      <c r="I1139" s="2"/>
      <c r="J1139" s="2"/>
      <c r="K1139" s="164"/>
      <c r="L1139" s="230"/>
      <c r="O1139" s="164"/>
    </row>
    <row r="1140" spans="1:15" ht="12.75">
      <c r="A1140" s="43"/>
      <c r="B1140" s="43"/>
      <c r="C1140" s="43"/>
      <c r="D1140" s="368"/>
      <c r="E1140" s="43"/>
      <c r="F1140" s="2"/>
      <c r="G1140" s="2"/>
      <c r="H1140" s="2"/>
      <c r="I1140" s="2"/>
      <c r="J1140" s="2"/>
      <c r="K1140" s="164"/>
      <c r="L1140" s="230"/>
      <c r="O1140" s="164"/>
    </row>
    <row r="1141" spans="1:15" ht="12.75">
      <c r="A1141" s="43"/>
      <c r="B1141" s="43"/>
      <c r="C1141" s="43"/>
      <c r="D1141" s="368"/>
      <c r="E1141" s="43"/>
      <c r="F1141" s="2"/>
      <c r="G1141" s="2"/>
      <c r="H1141" s="2"/>
      <c r="I1141" s="2"/>
      <c r="J1141" s="2"/>
      <c r="K1141" s="164"/>
      <c r="L1141" s="230"/>
      <c r="O1141" s="164"/>
    </row>
    <row r="1142" spans="1:15" ht="12.75">
      <c r="A1142" s="43"/>
      <c r="B1142" s="43"/>
      <c r="C1142" s="43"/>
      <c r="D1142" s="368"/>
      <c r="E1142" s="43"/>
      <c r="F1142" s="2"/>
      <c r="G1142" s="2"/>
      <c r="H1142" s="2"/>
      <c r="I1142" s="2"/>
      <c r="J1142" s="2"/>
      <c r="K1142" s="164"/>
      <c r="L1142" s="230"/>
      <c r="O1142" s="164"/>
    </row>
    <row r="1143" spans="1:15" ht="12.75">
      <c r="A1143" s="43"/>
      <c r="B1143" s="43"/>
      <c r="C1143" s="43"/>
      <c r="D1143" s="368"/>
      <c r="E1143" s="43"/>
      <c r="F1143" s="2"/>
      <c r="G1143" s="2"/>
      <c r="H1143" s="2"/>
      <c r="I1143" s="2"/>
      <c r="J1143" s="2"/>
      <c r="K1143" s="164"/>
      <c r="L1143" s="230"/>
      <c r="O1143" s="164"/>
    </row>
    <row r="1144" spans="1:15" ht="12.75">
      <c r="A1144" s="43"/>
      <c r="B1144" s="43"/>
      <c r="C1144" s="43"/>
      <c r="D1144" s="368"/>
      <c r="E1144" s="43"/>
      <c r="F1144" s="2"/>
      <c r="G1144" s="2"/>
      <c r="H1144" s="2"/>
      <c r="I1144" s="2"/>
      <c r="J1144" s="2"/>
      <c r="K1144" s="164"/>
      <c r="L1144" s="230"/>
      <c r="O1144" s="164"/>
    </row>
    <row r="1145" spans="1:15" ht="12.75">
      <c r="A1145" s="43"/>
      <c r="B1145" s="43"/>
      <c r="C1145" s="43"/>
      <c r="D1145" s="368"/>
      <c r="E1145" s="43"/>
      <c r="F1145" s="2"/>
      <c r="G1145" s="2"/>
      <c r="H1145" s="2"/>
      <c r="I1145" s="2"/>
      <c r="J1145" s="2"/>
      <c r="K1145" s="164"/>
      <c r="L1145" s="230"/>
      <c r="O1145" s="164"/>
    </row>
    <row r="1146" spans="1:15" ht="12.75">
      <c r="A1146" s="43"/>
      <c r="B1146" s="43"/>
      <c r="C1146" s="43"/>
      <c r="D1146" s="368"/>
      <c r="E1146" s="43"/>
      <c r="F1146" s="2"/>
      <c r="G1146" s="2"/>
      <c r="H1146" s="2"/>
      <c r="I1146" s="2"/>
      <c r="J1146" s="2"/>
      <c r="K1146" s="164"/>
      <c r="L1146" s="230"/>
      <c r="O1146" s="164"/>
    </row>
    <row r="1147" spans="1:15" ht="12.75">
      <c r="A1147" s="43"/>
      <c r="B1147" s="43"/>
      <c r="C1147" s="43"/>
      <c r="D1147" s="368"/>
      <c r="E1147" s="43"/>
      <c r="F1147" s="17"/>
      <c r="G1147" s="2"/>
      <c r="H1147" s="2"/>
      <c r="I1147" s="2"/>
      <c r="J1147" s="2"/>
      <c r="K1147" s="164"/>
      <c r="L1147" s="230"/>
      <c r="O1147" s="164"/>
    </row>
    <row r="1148" spans="1:15" ht="12.75">
      <c r="A1148" s="43"/>
      <c r="B1148" s="43"/>
      <c r="C1148" s="43"/>
      <c r="D1148" s="368"/>
      <c r="E1148" s="43"/>
      <c r="F1148" s="2"/>
      <c r="G1148" s="2"/>
      <c r="H1148" s="2"/>
      <c r="I1148" s="2"/>
      <c r="J1148" s="2"/>
      <c r="K1148" s="164"/>
      <c r="L1148" s="230"/>
      <c r="O1148" s="164"/>
    </row>
    <row r="1149" spans="1:15" ht="12.75">
      <c r="A1149" s="43"/>
      <c r="B1149" s="43"/>
      <c r="C1149" s="43"/>
      <c r="D1149" s="368"/>
      <c r="E1149" s="43"/>
      <c r="F1149" s="2"/>
      <c r="G1149" s="2"/>
      <c r="H1149" s="2"/>
      <c r="I1149" s="2"/>
      <c r="J1149" s="2"/>
      <c r="K1149" s="164"/>
      <c r="L1149" s="230"/>
      <c r="O1149" s="164"/>
    </row>
    <row r="1150" spans="1:15" ht="12.75">
      <c r="A1150" s="43"/>
      <c r="B1150" s="43"/>
      <c r="C1150" s="43"/>
      <c r="D1150" s="368"/>
      <c r="E1150" s="43"/>
      <c r="F1150" s="2"/>
      <c r="G1150" s="2"/>
      <c r="H1150" s="2"/>
      <c r="I1150" s="2"/>
      <c r="J1150" s="2"/>
      <c r="K1150" s="164"/>
      <c r="L1150" s="230"/>
      <c r="O1150" s="164"/>
    </row>
    <row r="1151" spans="1:15" ht="12.75">
      <c r="A1151" s="43"/>
      <c r="B1151" s="43"/>
      <c r="C1151" s="43"/>
      <c r="D1151" s="368"/>
      <c r="E1151" s="43"/>
      <c r="F1151" s="2"/>
      <c r="G1151" s="2"/>
      <c r="H1151" s="2"/>
      <c r="I1151" s="2"/>
      <c r="J1151" s="2"/>
      <c r="K1151" s="164"/>
      <c r="L1151" s="230"/>
      <c r="O1151" s="164"/>
    </row>
    <row r="1152" spans="1:15" ht="12.75">
      <c r="A1152" s="43"/>
      <c r="B1152" s="43"/>
      <c r="C1152" s="43"/>
      <c r="D1152" s="368"/>
      <c r="E1152" s="43"/>
      <c r="F1152" s="2"/>
      <c r="G1152" s="2"/>
      <c r="H1152" s="2"/>
      <c r="I1152" s="2"/>
      <c r="J1152" s="2"/>
      <c r="K1152" s="164"/>
      <c r="L1152" s="230"/>
      <c r="O1152" s="164"/>
    </row>
    <row r="1153" spans="1:15" ht="12.75">
      <c r="A1153" s="43"/>
      <c r="B1153" s="43"/>
      <c r="C1153" s="43"/>
      <c r="D1153" s="368"/>
      <c r="E1153" s="43"/>
      <c r="F1153" s="2"/>
      <c r="G1153" s="2"/>
      <c r="H1153" s="2"/>
      <c r="I1153" s="2"/>
      <c r="J1153" s="2"/>
      <c r="K1153" s="164"/>
      <c r="L1153" s="230"/>
      <c r="O1153" s="164"/>
    </row>
    <row r="1154" spans="1:15" ht="12.75">
      <c r="A1154" s="43"/>
      <c r="B1154" s="43"/>
      <c r="C1154" s="43"/>
      <c r="D1154" s="368"/>
      <c r="E1154" s="43"/>
      <c r="F1154" s="2"/>
      <c r="G1154" s="2"/>
      <c r="H1154" s="2"/>
      <c r="I1154" s="2"/>
      <c r="J1154" s="2"/>
      <c r="K1154" s="164"/>
      <c r="L1154" s="230"/>
      <c r="O1154" s="164"/>
    </row>
    <row r="1155" spans="1:15" ht="12.75">
      <c r="A1155" s="31"/>
      <c r="B1155" s="31"/>
      <c r="C1155" s="31"/>
      <c r="D1155" s="503"/>
      <c r="E1155" s="31"/>
      <c r="K1155" s="163"/>
      <c r="L1155" s="10"/>
      <c r="O1155" s="163"/>
    </row>
    <row r="1156" spans="1:15" ht="12.75">
      <c r="A1156" s="31"/>
      <c r="B1156" s="31"/>
      <c r="C1156" s="31"/>
      <c r="D1156" s="503"/>
      <c r="E1156" s="31"/>
      <c r="K1156" s="163"/>
      <c r="L1156" s="10"/>
      <c r="O1156" s="163"/>
    </row>
    <row r="1157" spans="1:15" ht="12.75">
      <c r="A1157" s="31"/>
      <c r="B1157" s="31"/>
      <c r="C1157" s="31"/>
      <c r="D1157" s="503"/>
      <c r="E1157" s="31"/>
      <c r="K1157" s="163"/>
      <c r="L1157" s="10"/>
      <c r="O1157" s="163"/>
    </row>
    <row r="1158" spans="1:15" ht="12.75">
      <c r="A1158" s="31"/>
      <c r="B1158" s="31"/>
      <c r="C1158" s="31"/>
      <c r="D1158" s="503"/>
      <c r="E1158" s="31"/>
      <c r="K1158" s="163"/>
      <c r="L1158" s="10"/>
      <c r="O1158" s="163"/>
    </row>
    <row r="1159" spans="1:15" ht="12.75">
      <c r="A1159" s="31"/>
      <c r="B1159" s="31"/>
      <c r="C1159" s="31"/>
      <c r="D1159" s="503"/>
      <c r="E1159" s="31"/>
      <c r="K1159" s="163"/>
      <c r="L1159" s="10"/>
      <c r="O1159" s="163"/>
    </row>
    <row r="1160" spans="1:15" ht="12.75">
      <c r="A1160" s="31"/>
      <c r="B1160" s="31"/>
      <c r="C1160" s="31"/>
      <c r="D1160" s="503"/>
      <c r="E1160" s="31"/>
      <c r="K1160" s="163"/>
      <c r="L1160" s="10"/>
      <c r="O1160" s="163"/>
    </row>
    <row r="1161" spans="1:15" ht="12.75">
      <c r="A1161" s="31"/>
      <c r="B1161" s="31"/>
      <c r="C1161" s="31"/>
      <c r="D1161" s="503"/>
      <c r="E1161" s="31"/>
      <c r="K1161" s="163"/>
      <c r="L1161" s="10"/>
      <c r="O1161" s="163"/>
    </row>
    <row r="1162" spans="1:15" ht="12.75">
      <c r="A1162" s="31"/>
      <c r="B1162" s="31"/>
      <c r="C1162" s="31"/>
      <c r="D1162" s="503"/>
      <c r="E1162" s="31"/>
      <c r="K1162" s="163"/>
      <c r="L1162" s="10"/>
      <c r="O1162" s="163"/>
    </row>
    <row r="1163" spans="1:15" ht="12.75">
      <c r="A1163" s="31"/>
      <c r="B1163" s="31"/>
      <c r="C1163" s="31"/>
      <c r="D1163" s="503"/>
      <c r="E1163" s="31"/>
      <c r="K1163" s="163"/>
      <c r="L1163" s="10"/>
      <c r="O1163" s="163"/>
    </row>
    <row r="1164" spans="1:15" ht="12.75">
      <c r="A1164" s="31"/>
      <c r="B1164" s="31"/>
      <c r="C1164" s="31"/>
      <c r="D1164" s="503"/>
      <c r="E1164" s="31"/>
      <c r="K1164" s="163"/>
      <c r="L1164" s="10"/>
      <c r="O1164" s="163"/>
    </row>
    <row r="1165" spans="1:15" ht="12.75">
      <c r="A1165" s="31"/>
      <c r="B1165" s="31"/>
      <c r="C1165" s="31"/>
      <c r="D1165" s="503"/>
      <c r="E1165" s="31"/>
      <c r="K1165" s="163"/>
      <c r="L1165" s="10"/>
      <c r="O1165" s="163"/>
    </row>
    <row r="1166" spans="1:15" ht="12.75">
      <c r="A1166" s="31"/>
      <c r="B1166" s="31"/>
      <c r="C1166" s="31"/>
      <c r="D1166" s="503"/>
      <c r="E1166" s="31"/>
      <c r="K1166" s="163"/>
      <c r="L1166" s="10"/>
      <c r="O1166" s="163"/>
    </row>
    <row r="1167" spans="1:15" ht="12.75">
      <c r="A1167" s="31"/>
      <c r="B1167" s="31"/>
      <c r="C1167" s="31"/>
      <c r="D1167" s="503"/>
      <c r="E1167" s="31"/>
      <c r="K1167" s="163"/>
      <c r="L1167" s="10"/>
      <c r="O1167" s="163"/>
    </row>
    <row r="1168" spans="1:15" ht="12.75">
      <c r="A1168" s="31"/>
      <c r="B1168" s="31"/>
      <c r="C1168" s="31"/>
      <c r="D1168" s="503"/>
      <c r="E1168" s="31"/>
      <c r="K1168" s="163"/>
      <c r="L1168" s="10"/>
      <c r="O1168" s="163"/>
    </row>
    <row r="1169" spans="1:15" ht="12.75">
      <c r="A1169" s="31"/>
      <c r="B1169" s="31"/>
      <c r="C1169" s="31"/>
      <c r="D1169" s="503"/>
      <c r="E1169" s="31"/>
      <c r="K1169" s="163"/>
      <c r="L1169" s="10"/>
      <c r="O1169" s="163"/>
    </row>
    <row r="1170" spans="1:15" ht="12.75">
      <c r="A1170" s="31"/>
      <c r="B1170" s="31"/>
      <c r="C1170" s="31"/>
      <c r="D1170" s="503"/>
      <c r="E1170" s="31"/>
      <c r="K1170" s="163"/>
      <c r="L1170" s="10"/>
      <c r="O1170" s="163"/>
    </row>
    <row r="1171" spans="1:15" ht="12.75">
      <c r="A1171" s="31"/>
      <c r="B1171" s="31"/>
      <c r="C1171" s="31"/>
      <c r="D1171" s="503"/>
      <c r="E1171" s="31"/>
      <c r="K1171" s="163"/>
      <c r="L1171" s="10"/>
      <c r="O1171" s="163"/>
    </row>
    <row r="1172" spans="1:15" ht="12.75">
      <c r="A1172" s="31"/>
      <c r="B1172" s="31"/>
      <c r="C1172" s="31"/>
      <c r="D1172" s="503"/>
      <c r="E1172" s="31"/>
      <c r="K1172" s="163"/>
      <c r="L1172" s="10"/>
      <c r="O1172" s="163"/>
    </row>
    <row r="1173" spans="1:15" ht="12.75">
      <c r="A1173" s="31"/>
      <c r="B1173" s="31"/>
      <c r="C1173" s="31"/>
      <c r="D1173" s="503"/>
      <c r="E1173" s="31"/>
      <c r="K1173" s="163"/>
      <c r="L1173" s="10"/>
      <c r="O1173" s="163"/>
    </row>
    <row r="1174" spans="1:15" ht="12.75">
      <c r="A1174" s="31"/>
      <c r="B1174" s="31"/>
      <c r="C1174" s="31"/>
      <c r="D1174" s="503"/>
      <c r="E1174" s="31"/>
      <c r="K1174" s="163"/>
      <c r="L1174" s="10"/>
      <c r="O1174" s="163"/>
    </row>
    <row r="1175" spans="1:15" ht="12.75">
      <c r="A1175" s="31"/>
      <c r="B1175" s="31"/>
      <c r="C1175" s="31"/>
      <c r="D1175" s="503"/>
      <c r="E1175" s="31"/>
      <c r="K1175" s="163"/>
      <c r="L1175" s="10"/>
      <c r="O1175" s="163"/>
    </row>
    <row r="1176" spans="1:15" ht="12.75">
      <c r="A1176" s="31"/>
      <c r="B1176" s="31"/>
      <c r="C1176" s="31"/>
      <c r="D1176" s="503"/>
      <c r="E1176" s="31"/>
      <c r="K1176" s="163"/>
      <c r="L1176" s="10"/>
      <c r="O1176" s="163"/>
    </row>
    <row r="1177" spans="1:15" ht="12.75">
      <c r="A1177" s="31"/>
      <c r="B1177" s="31"/>
      <c r="C1177" s="31"/>
      <c r="D1177" s="503"/>
      <c r="E1177" s="31"/>
      <c r="K1177" s="163"/>
      <c r="L1177" s="10"/>
      <c r="O1177" s="163"/>
    </row>
    <row r="1178" spans="1:15" ht="12.75">
      <c r="A1178" s="31"/>
      <c r="B1178" s="31"/>
      <c r="C1178" s="31"/>
      <c r="D1178" s="503"/>
      <c r="E1178" s="31"/>
      <c r="K1178" s="163"/>
      <c r="L1178" s="10"/>
      <c r="O1178" s="163"/>
    </row>
    <row r="1179" spans="1:15" ht="12.75">
      <c r="A1179" s="31"/>
      <c r="B1179" s="31"/>
      <c r="C1179" s="31"/>
      <c r="D1179" s="503"/>
      <c r="E1179" s="31"/>
      <c r="K1179" s="163"/>
      <c r="L1179" s="10"/>
      <c r="O1179" s="163"/>
    </row>
    <row r="1180" spans="1:15" ht="12.75">
      <c r="A1180" s="31"/>
      <c r="B1180" s="31"/>
      <c r="C1180" s="31"/>
      <c r="D1180" s="503"/>
      <c r="E1180" s="31"/>
      <c r="K1180" s="163"/>
      <c r="L1180" s="10"/>
      <c r="O1180" s="163"/>
    </row>
    <row r="1181" spans="1:15" ht="12.75">
      <c r="A1181" s="31"/>
      <c r="B1181" s="31"/>
      <c r="C1181" s="31"/>
      <c r="D1181" s="503"/>
      <c r="E1181" s="31"/>
      <c r="K1181" s="163"/>
      <c r="L1181" s="10"/>
      <c r="O1181" s="163"/>
    </row>
    <row r="1182" spans="1:15" ht="12.75">
      <c r="A1182" s="31"/>
      <c r="B1182" s="31"/>
      <c r="C1182" s="31"/>
      <c r="D1182" s="503"/>
      <c r="E1182" s="31"/>
      <c r="K1182" s="163"/>
      <c r="L1182" s="10"/>
      <c r="O1182" s="163"/>
    </row>
    <row r="1183" spans="1:15" ht="12.75">
      <c r="A1183" s="31"/>
      <c r="B1183" s="31"/>
      <c r="C1183" s="31"/>
      <c r="D1183" s="503"/>
      <c r="E1183" s="31"/>
      <c r="K1183" s="163"/>
      <c r="L1183" s="10"/>
      <c r="O1183" s="163"/>
    </row>
    <row r="1184" spans="1:15" ht="12.75">
      <c r="A1184" s="31"/>
      <c r="B1184" s="31"/>
      <c r="C1184" s="31"/>
      <c r="D1184" s="503"/>
      <c r="E1184" s="31"/>
      <c r="K1184" s="163"/>
      <c r="L1184" s="10"/>
      <c r="O1184" s="163"/>
    </row>
    <row r="1185" spans="1:15" ht="12.75">
      <c r="A1185" s="31"/>
      <c r="B1185" s="31"/>
      <c r="C1185" s="31"/>
      <c r="D1185" s="503"/>
      <c r="E1185" s="31"/>
      <c r="K1185" s="163"/>
      <c r="L1185" s="10"/>
      <c r="O1185" s="163"/>
    </row>
    <row r="1186" spans="1:15" ht="12.75">
      <c r="A1186" s="31"/>
      <c r="B1186" s="31"/>
      <c r="C1186" s="31"/>
      <c r="D1186" s="503"/>
      <c r="E1186" s="31"/>
      <c r="K1186" s="163"/>
      <c r="L1186" s="10"/>
      <c r="O1186" s="163"/>
    </row>
    <row r="1187" spans="1:15" ht="12.75">
      <c r="A1187" s="31"/>
      <c r="B1187" s="31"/>
      <c r="C1187" s="31"/>
      <c r="D1187" s="503"/>
      <c r="E1187" s="31"/>
      <c r="K1187" s="163"/>
      <c r="L1187" s="10"/>
      <c r="O1187" s="163"/>
    </row>
    <row r="1188" spans="1:15" ht="12.75">
      <c r="A1188" s="31"/>
      <c r="B1188" s="31"/>
      <c r="C1188" s="31"/>
      <c r="D1188" s="503"/>
      <c r="E1188" s="31"/>
      <c r="K1188" s="163"/>
      <c r="L1188" s="10"/>
      <c r="O1188" s="163"/>
    </row>
    <row r="1189" spans="1:15" ht="12.75">
      <c r="A1189" s="31"/>
      <c r="B1189" s="31"/>
      <c r="C1189" s="31"/>
      <c r="D1189" s="503"/>
      <c r="E1189" s="31"/>
      <c r="K1189" s="163"/>
      <c r="L1189" s="10"/>
      <c r="O1189" s="163"/>
    </row>
    <row r="1190" spans="1:15" ht="12.75">
      <c r="A1190" s="31"/>
      <c r="B1190" s="31"/>
      <c r="C1190" s="31"/>
      <c r="D1190" s="503"/>
      <c r="E1190" s="31"/>
      <c r="K1190" s="163"/>
      <c r="L1190" s="10"/>
      <c r="O1190" s="163"/>
    </row>
    <row r="1191" spans="1:15" ht="12.75">
      <c r="A1191" s="31"/>
      <c r="B1191" s="31"/>
      <c r="C1191" s="31"/>
      <c r="D1191" s="503"/>
      <c r="E1191" s="31"/>
      <c r="K1191" s="163"/>
      <c r="L1191" s="10"/>
      <c r="O1191" s="163"/>
    </row>
    <row r="1192" spans="1:15" ht="12.75">
      <c r="A1192" s="31"/>
      <c r="B1192" s="31"/>
      <c r="C1192" s="31"/>
      <c r="D1192" s="503"/>
      <c r="E1192" s="31"/>
      <c r="K1192" s="163"/>
      <c r="L1192" s="10"/>
      <c r="O1192" s="163"/>
    </row>
    <row r="1193" spans="1:15" ht="12.75">
      <c r="A1193" s="31"/>
      <c r="B1193" s="31"/>
      <c r="C1193" s="31"/>
      <c r="D1193" s="503"/>
      <c r="E1193" s="31"/>
      <c r="K1193" s="163"/>
      <c r="L1193" s="10"/>
      <c r="O1193" s="163"/>
    </row>
    <row r="1194" spans="1:15" ht="12.75">
      <c r="A1194" s="31"/>
      <c r="B1194" s="31"/>
      <c r="C1194" s="31"/>
      <c r="D1194" s="503"/>
      <c r="E1194" s="31"/>
      <c r="K1194" s="163"/>
      <c r="L1194" s="10"/>
      <c r="O1194" s="163"/>
    </row>
    <row r="1195" spans="1:15" ht="12.75">
      <c r="A1195" s="31"/>
      <c r="B1195" s="31"/>
      <c r="C1195" s="31"/>
      <c r="D1195" s="503"/>
      <c r="E1195" s="31"/>
      <c r="K1195" s="163"/>
      <c r="L1195" s="10"/>
      <c r="O1195" s="163"/>
    </row>
    <row r="1196" spans="1:15" ht="12.75">
      <c r="A1196" s="31"/>
      <c r="B1196" s="31"/>
      <c r="C1196" s="31"/>
      <c r="D1196" s="503"/>
      <c r="E1196" s="31"/>
      <c r="K1196" s="163"/>
      <c r="L1196" s="10"/>
      <c r="O1196" s="163"/>
    </row>
    <row r="1197" spans="1:15" ht="12.75">
      <c r="A1197" s="31"/>
      <c r="B1197" s="31"/>
      <c r="C1197" s="31"/>
      <c r="D1197" s="503"/>
      <c r="E1197" s="31"/>
      <c r="K1197" s="163"/>
      <c r="L1197" s="10"/>
      <c r="O1197" s="163"/>
    </row>
    <row r="1198" spans="1:15" ht="12.75">
      <c r="A1198" s="31"/>
      <c r="B1198" s="31"/>
      <c r="C1198" s="31"/>
      <c r="D1198" s="503"/>
      <c r="E1198" s="31"/>
      <c r="K1198" s="163"/>
      <c r="L1198" s="10"/>
      <c r="O1198" s="163"/>
    </row>
    <row r="1199" spans="1:15" ht="12.75">
      <c r="A1199" s="31"/>
      <c r="B1199" s="31"/>
      <c r="C1199" s="31"/>
      <c r="D1199" s="503"/>
      <c r="E1199" s="31"/>
      <c r="K1199" s="163"/>
      <c r="L1199" s="10"/>
      <c r="O1199" s="163"/>
    </row>
    <row r="1200" spans="1:15" ht="12.75">
      <c r="A1200" s="31"/>
      <c r="B1200" s="31"/>
      <c r="C1200" s="31"/>
      <c r="D1200" s="503"/>
      <c r="E1200" s="31"/>
      <c r="K1200" s="163"/>
      <c r="L1200" s="10"/>
      <c r="O1200" s="163"/>
    </row>
    <row r="1201" spans="1:15" ht="12.75">
      <c r="A1201" s="31"/>
      <c r="B1201" s="31"/>
      <c r="C1201" s="31"/>
      <c r="D1201" s="503"/>
      <c r="E1201" s="31"/>
      <c r="K1201" s="163"/>
      <c r="L1201" s="10"/>
      <c r="O1201" s="163"/>
    </row>
    <row r="1202" spans="1:15" ht="12.75">
      <c r="A1202" s="31"/>
      <c r="B1202" s="31"/>
      <c r="C1202" s="31"/>
      <c r="D1202" s="503"/>
      <c r="E1202" s="31"/>
      <c r="K1202" s="163"/>
      <c r="L1202" s="10"/>
      <c r="O1202" s="163"/>
    </row>
    <row r="1203" spans="1:15" ht="12.75">
      <c r="A1203" s="31"/>
      <c r="B1203" s="31"/>
      <c r="C1203" s="31"/>
      <c r="D1203" s="503"/>
      <c r="E1203" s="31"/>
      <c r="K1203" s="163"/>
      <c r="L1203" s="10"/>
      <c r="O1203" s="163"/>
    </row>
    <row r="1204" spans="1:15" ht="12.75">
      <c r="A1204" s="31"/>
      <c r="B1204" s="31"/>
      <c r="C1204" s="31"/>
      <c r="D1204" s="503"/>
      <c r="E1204" s="31"/>
      <c r="K1204" s="163"/>
      <c r="L1204" s="10"/>
      <c r="O1204" s="163"/>
    </row>
    <row r="1205" spans="1:15" ht="12.75">
      <c r="A1205" s="31"/>
      <c r="B1205" s="31"/>
      <c r="C1205" s="31"/>
      <c r="D1205" s="503"/>
      <c r="E1205" s="31"/>
      <c r="K1205" s="163"/>
      <c r="L1205" s="10"/>
      <c r="O1205" s="163"/>
    </row>
    <row r="1206" spans="1:15" ht="12.75">
      <c r="A1206" s="31"/>
      <c r="B1206" s="31"/>
      <c r="C1206" s="31"/>
      <c r="D1206" s="503"/>
      <c r="E1206" s="31"/>
      <c r="K1206" s="163"/>
      <c r="L1206" s="10"/>
      <c r="O1206" s="163"/>
    </row>
    <row r="1207" spans="1:15" ht="12.75">
      <c r="A1207" s="31"/>
      <c r="B1207" s="31"/>
      <c r="C1207" s="31"/>
      <c r="D1207" s="503"/>
      <c r="E1207" s="31"/>
      <c r="K1207" s="163"/>
      <c r="L1207" s="10"/>
      <c r="O1207" s="163"/>
    </row>
    <row r="1208" spans="1:15" ht="12.75">
      <c r="A1208" s="31"/>
      <c r="B1208" s="31"/>
      <c r="C1208" s="31"/>
      <c r="D1208" s="503"/>
      <c r="E1208" s="31"/>
      <c r="K1208" s="163"/>
      <c r="L1208" s="10"/>
      <c r="O1208" s="163"/>
    </row>
    <row r="1209" spans="1:15" ht="12.75">
      <c r="A1209" s="31"/>
      <c r="B1209" s="31"/>
      <c r="C1209" s="31"/>
      <c r="D1209" s="503"/>
      <c r="E1209" s="31"/>
      <c r="K1209" s="163"/>
      <c r="L1209" s="10"/>
      <c r="O1209" s="163"/>
    </row>
    <row r="1210" spans="1:15" ht="12.75">
      <c r="A1210" s="31"/>
      <c r="B1210" s="31"/>
      <c r="C1210" s="31"/>
      <c r="D1210" s="503"/>
      <c r="E1210" s="31"/>
      <c r="K1210" s="163"/>
      <c r="L1210" s="10"/>
      <c r="O1210" s="163"/>
    </row>
    <row r="1211" spans="1:15" ht="12.75">
      <c r="A1211" s="31"/>
      <c r="B1211" s="31"/>
      <c r="C1211" s="31"/>
      <c r="D1211" s="503"/>
      <c r="E1211" s="31"/>
      <c r="K1211" s="163"/>
      <c r="L1211" s="10"/>
      <c r="O1211" s="163"/>
    </row>
    <row r="1212" spans="1:15" ht="12.75">
      <c r="A1212" s="31"/>
      <c r="B1212" s="31"/>
      <c r="C1212" s="31"/>
      <c r="D1212" s="503"/>
      <c r="E1212" s="31"/>
      <c r="K1212" s="163"/>
      <c r="L1212" s="10"/>
      <c r="O1212" s="163"/>
    </row>
    <row r="1213" spans="1:15" ht="12.75">
      <c r="A1213" s="31"/>
      <c r="B1213" s="31"/>
      <c r="C1213" s="31"/>
      <c r="D1213" s="503"/>
      <c r="E1213" s="31"/>
      <c r="K1213" s="163"/>
      <c r="L1213" s="10"/>
      <c r="O1213" s="163"/>
    </row>
    <row r="1214" spans="1:15" ht="12.75">
      <c r="A1214" s="31"/>
      <c r="B1214" s="31"/>
      <c r="C1214" s="31"/>
      <c r="D1214" s="503"/>
      <c r="E1214" s="31"/>
      <c r="K1214" s="163"/>
      <c r="L1214" s="10"/>
      <c r="O1214" s="163"/>
    </row>
    <row r="1215" spans="1:15" ht="12.75">
      <c r="A1215" s="31"/>
      <c r="B1215" s="31"/>
      <c r="C1215" s="31"/>
      <c r="D1215" s="503"/>
      <c r="E1215" s="31"/>
      <c r="K1215" s="163"/>
      <c r="L1215" s="10"/>
      <c r="O1215" s="163"/>
    </row>
    <row r="1216" spans="1:15" ht="12.75">
      <c r="A1216" s="31"/>
      <c r="B1216" s="31"/>
      <c r="C1216" s="31"/>
      <c r="D1216" s="503"/>
      <c r="E1216" s="31"/>
      <c r="K1216" s="163"/>
      <c r="L1216" s="10"/>
      <c r="O1216" s="163"/>
    </row>
    <row r="1217" spans="1:15" ht="12.75">
      <c r="A1217" s="31"/>
      <c r="B1217" s="31"/>
      <c r="C1217" s="31"/>
      <c r="D1217" s="503"/>
      <c r="E1217" s="31"/>
      <c r="K1217" s="163"/>
      <c r="L1217" s="10"/>
      <c r="O1217" s="163"/>
    </row>
    <row r="1218" spans="1:15" ht="12.75">
      <c r="A1218" s="31"/>
      <c r="B1218" s="31"/>
      <c r="C1218" s="31"/>
      <c r="D1218" s="503"/>
      <c r="E1218" s="31"/>
      <c r="K1218" s="163"/>
      <c r="L1218" s="10"/>
      <c r="O1218" s="163"/>
    </row>
    <row r="1219" spans="1:15" ht="12.75">
      <c r="A1219" s="31"/>
      <c r="B1219" s="31"/>
      <c r="C1219" s="31"/>
      <c r="D1219" s="503"/>
      <c r="E1219" s="31"/>
      <c r="K1219" s="163"/>
      <c r="L1219" s="10"/>
      <c r="O1219" s="163"/>
    </row>
    <row r="1220" spans="1:15" ht="12.75">
      <c r="A1220" s="31"/>
      <c r="B1220" s="31"/>
      <c r="C1220" s="31"/>
      <c r="D1220" s="503"/>
      <c r="E1220" s="31"/>
      <c r="K1220" s="163"/>
      <c r="L1220" s="10"/>
      <c r="O1220" s="163"/>
    </row>
    <row r="1221" spans="1:15" ht="12.75">
      <c r="A1221" s="31"/>
      <c r="B1221" s="31"/>
      <c r="C1221" s="31"/>
      <c r="D1221" s="503"/>
      <c r="E1221" s="31"/>
      <c r="K1221" s="163"/>
      <c r="L1221" s="10"/>
      <c r="O1221" s="163"/>
    </row>
    <row r="1222" spans="1:15" ht="12.75">
      <c r="A1222" s="31"/>
      <c r="B1222" s="31"/>
      <c r="C1222" s="31"/>
      <c r="D1222" s="503"/>
      <c r="E1222" s="31"/>
      <c r="K1222" s="163"/>
      <c r="L1222" s="10"/>
      <c r="O1222" s="163"/>
    </row>
    <row r="1223" spans="1:15" ht="12.75">
      <c r="A1223" s="31"/>
      <c r="B1223" s="31"/>
      <c r="C1223" s="31"/>
      <c r="D1223" s="503"/>
      <c r="E1223" s="31"/>
      <c r="K1223" s="163"/>
      <c r="L1223" s="10"/>
      <c r="O1223" s="163"/>
    </row>
    <row r="1224" spans="1:15" ht="12.75">
      <c r="A1224" s="31"/>
      <c r="B1224" s="31"/>
      <c r="C1224" s="31"/>
      <c r="D1224" s="503"/>
      <c r="E1224" s="31"/>
      <c r="K1224" s="163"/>
      <c r="L1224" s="10"/>
      <c r="O1224" s="163"/>
    </row>
    <row r="1225" spans="1:15" ht="12.75">
      <c r="A1225" s="31"/>
      <c r="B1225" s="31"/>
      <c r="C1225" s="31"/>
      <c r="D1225" s="503"/>
      <c r="E1225" s="31"/>
      <c r="K1225" s="163"/>
      <c r="L1225" s="10"/>
      <c r="O1225" s="163"/>
    </row>
    <row r="1226" spans="1:15" ht="12.75">
      <c r="A1226" s="31"/>
      <c r="B1226" s="31"/>
      <c r="C1226" s="31"/>
      <c r="D1226" s="503"/>
      <c r="E1226" s="31"/>
      <c r="K1226" s="163"/>
      <c r="L1226" s="10"/>
      <c r="O1226" s="163"/>
    </row>
    <row r="1227" spans="1:15" ht="12.75">
      <c r="A1227" s="31"/>
      <c r="B1227" s="31"/>
      <c r="C1227" s="31"/>
      <c r="D1227" s="503"/>
      <c r="E1227" s="31"/>
      <c r="K1227" s="163"/>
      <c r="L1227" s="10"/>
      <c r="O1227" s="163"/>
    </row>
    <row r="1228" spans="1:15" ht="12.75">
      <c r="A1228" s="31"/>
      <c r="B1228" s="31"/>
      <c r="C1228" s="31"/>
      <c r="D1228" s="503"/>
      <c r="E1228" s="31"/>
      <c r="K1228" s="163"/>
      <c r="L1228" s="10"/>
      <c r="O1228" s="163"/>
    </row>
    <row r="1229" spans="1:15" ht="12.75">
      <c r="A1229" s="31"/>
      <c r="B1229" s="31"/>
      <c r="C1229" s="31"/>
      <c r="D1229" s="503"/>
      <c r="E1229" s="31"/>
      <c r="K1229" s="163"/>
      <c r="L1229" s="10"/>
      <c r="O1229" s="163"/>
    </row>
    <row r="1230" spans="1:15" ht="12.75">
      <c r="A1230" s="31"/>
      <c r="B1230" s="31"/>
      <c r="C1230" s="31"/>
      <c r="D1230" s="503"/>
      <c r="E1230" s="31"/>
      <c r="K1230" s="163"/>
      <c r="L1230" s="10"/>
      <c r="O1230" s="163"/>
    </row>
    <row r="1231" spans="1:15" ht="12.75">
      <c r="A1231" s="31"/>
      <c r="B1231" s="31"/>
      <c r="C1231" s="31"/>
      <c r="D1231" s="503"/>
      <c r="E1231" s="31"/>
      <c r="K1231" s="163"/>
      <c r="L1231" s="10"/>
      <c r="O1231" s="163"/>
    </row>
    <row r="1232" spans="1:15" ht="12.75">
      <c r="A1232" s="31"/>
      <c r="B1232" s="31"/>
      <c r="C1232" s="31"/>
      <c r="D1232" s="503"/>
      <c r="E1232" s="31"/>
      <c r="K1232" s="163"/>
      <c r="L1232" s="10"/>
      <c r="O1232" s="163"/>
    </row>
    <row r="1233" spans="1:15" ht="12.75">
      <c r="A1233" s="31"/>
      <c r="B1233" s="31"/>
      <c r="C1233" s="31"/>
      <c r="D1233" s="503"/>
      <c r="E1233" s="31"/>
      <c r="K1233" s="163"/>
      <c r="L1233" s="10"/>
      <c r="O1233" s="163"/>
    </row>
    <row r="1234" spans="1:15" ht="12.75">
      <c r="A1234" s="31"/>
      <c r="B1234" s="31"/>
      <c r="C1234" s="31"/>
      <c r="D1234" s="503"/>
      <c r="E1234" s="31"/>
      <c r="K1234" s="163"/>
      <c r="L1234" s="10"/>
      <c r="O1234" s="163"/>
    </row>
    <row r="1235" spans="1:15" ht="12.75">
      <c r="A1235" s="31"/>
      <c r="B1235" s="31"/>
      <c r="C1235" s="31"/>
      <c r="D1235" s="503"/>
      <c r="E1235" s="31"/>
      <c r="K1235" s="163"/>
      <c r="L1235" s="10"/>
      <c r="O1235" s="163"/>
    </row>
    <row r="1236" spans="1:15" ht="12.75">
      <c r="A1236" s="31"/>
      <c r="B1236" s="31"/>
      <c r="C1236" s="31"/>
      <c r="D1236" s="503"/>
      <c r="E1236" s="31"/>
      <c r="K1236" s="163"/>
      <c r="L1236" s="10"/>
      <c r="O1236" s="163"/>
    </row>
    <row r="1237" spans="1:15" ht="12.75">
      <c r="A1237" s="31"/>
      <c r="B1237" s="31"/>
      <c r="C1237" s="31"/>
      <c r="D1237" s="503"/>
      <c r="E1237" s="31"/>
      <c r="K1237" s="163"/>
      <c r="L1237" s="10"/>
      <c r="O1237" s="163"/>
    </row>
    <row r="1238" spans="1:15" ht="12.75">
      <c r="A1238" s="31"/>
      <c r="B1238" s="31"/>
      <c r="C1238" s="31"/>
      <c r="D1238" s="503"/>
      <c r="E1238" s="31"/>
      <c r="K1238" s="163"/>
      <c r="L1238" s="10"/>
      <c r="O1238" s="163"/>
    </row>
    <row r="1239" spans="1:15" ht="12.75">
      <c r="A1239" s="31"/>
      <c r="B1239" s="31"/>
      <c r="C1239" s="31"/>
      <c r="D1239" s="503"/>
      <c r="E1239" s="31"/>
      <c r="K1239" s="163"/>
      <c r="L1239" s="10"/>
      <c r="O1239" s="163"/>
    </row>
    <row r="1240" spans="1:15" ht="12.75">
      <c r="A1240" s="31"/>
      <c r="B1240" s="31"/>
      <c r="C1240" s="31"/>
      <c r="D1240" s="503"/>
      <c r="E1240" s="31"/>
      <c r="K1240" s="163"/>
      <c r="L1240" s="10"/>
      <c r="O1240" s="163"/>
    </row>
    <row r="1241" spans="1:15" ht="12.75">
      <c r="A1241" s="31"/>
      <c r="B1241" s="31"/>
      <c r="C1241" s="31"/>
      <c r="D1241" s="503"/>
      <c r="E1241" s="31"/>
      <c r="K1241" s="163"/>
      <c r="L1241" s="10"/>
      <c r="O1241" s="163"/>
    </row>
    <row r="1242" spans="1:15" ht="12.75">
      <c r="A1242" s="31"/>
      <c r="B1242" s="31"/>
      <c r="C1242" s="31"/>
      <c r="D1242" s="503"/>
      <c r="E1242" s="31"/>
      <c r="K1242" s="163"/>
      <c r="L1242" s="10"/>
      <c r="O1242" s="163"/>
    </row>
    <row r="1243" spans="1:15" ht="12.75">
      <c r="A1243" s="31"/>
      <c r="B1243" s="31"/>
      <c r="C1243" s="31"/>
      <c r="D1243" s="503"/>
      <c r="E1243" s="31"/>
      <c r="K1243" s="163"/>
      <c r="L1243" s="10"/>
      <c r="O1243" s="163"/>
    </row>
    <row r="1244" spans="1:15" ht="12.75">
      <c r="A1244" s="31"/>
      <c r="B1244" s="31"/>
      <c r="C1244" s="31"/>
      <c r="D1244" s="503"/>
      <c r="E1244" s="31"/>
      <c r="K1244" s="163"/>
      <c r="L1244" s="10"/>
      <c r="O1244" s="163"/>
    </row>
    <row r="1245" spans="1:15" ht="12.75">
      <c r="A1245" s="31"/>
      <c r="B1245" s="31"/>
      <c r="C1245" s="31"/>
      <c r="D1245" s="503"/>
      <c r="E1245" s="31"/>
      <c r="K1245" s="163"/>
      <c r="L1245" s="10"/>
      <c r="O1245" s="163"/>
    </row>
    <row r="1246" spans="1:15" ht="12.75">
      <c r="A1246" s="31"/>
      <c r="B1246" s="31"/>
      <c r="C1246" s="31"/>
      <c r="D1246" s="503"/>
      <c r="E1246" s="31"/>
      <c r="K1246" s="163"/>
      <c r="L1246" s="10"/>
      <c r="O1246" s="163"/>
    </row>
    <row r="1247" spans="1:15" ht="12.75">
      <c r="A1247" s="31"/>
      <c r="B1247" s="31"/>
      <c r="C1247" s="31"/>
      <c r="D1247" s="503"/>
      <c r="E1247" s="31"/>
      <c r="K1247" s="163"/>
      <c r="L1247" s="10"/>
      <c r="O1247" s="163"/>
    </row>
    <row r="1248" spans="1:15" ht="12.75">
      <c r="A1248" s="31"/>
      <c r="B1248" s="31"/>
      <c r="C1248" s="31"/>
      <c r="D1248" s="503"/>
      <c r="E1248" s="31"/>
      <c r="K1248" s="163"/>
      <c r="L1248" s="10"/>
      <c r="O1248" s="163"/>
    </row>
    <row r="1249" spans="1:15" ht="12.75">
      <c r="A1249" s="31"/>
      <c r="B1249" s="31"/>
      <c r="C1249" s="31"/>
      <c r="D1249" s="503"/>
      <c r="E1249" s="31"/>
      <c r="K1249" s="163"/>
      <c r="L1249" s="10"/>
      <c r="O1249" s="163"/>
    </row>
    <row r="1250" spans="1:15" ht="12.75">
      <c r="A1250" s="31"/>
      <c r="B1250" s="31"/>
      <c r="C1250" s="31"/>
      <c r="D1250" s="503"/>
      <c r="E1250" s="31"/>
      <c r="K1250" s="163"/>
      <c r="L1250" s="10"/>
      <c r="O1250" s="163"/>
    </row>
    <row r="1251" spans="1:15" ht="12.75">
      <c r="A1251" s="31"/>
      <c r="B1251" s="31"/>
      <c r="C1251" s="31"/>
      <c r="D1251" s="503"/>
      <c r="E1251" s="31"/>
      <c r="K1251" s="163"/>
      <c r="L1251" s="10"/>
      <c r="O1251" s="163"/>
    </row>
    <row r="1252" spans="1:15" ht="12.75">
      <c r="A1252" s="31"/>
      <c r="B1252" s="31"/>
      <c r="C1252" s="31"/>
      <c r="D1252" s="503"/>
      <c r="E1252" s="31"/>
      <c r="K1252" s="163"/>
      <c r="L1252" s="10"/>
      <c r="O1252" s="163"/>
    </row>
    <row r="1253" spans="1:15" ht="12.75">
      <c r="A1253" s="31"/>
      <c r="B1253" s="31"/>
      <c r="C1253" s="31"/>
      <c r="D1253" s="503"/>
      <c r="E1253" s="31"/>
      <c r="K1253" s="163"/>
      <c r="L1253" s="10"/>
      <c r="O1253" s="163"/>
    </row>
    <row r="1254" spans="1:15" ht="12.75">
      <c r="A1254" s="31"/>
      <c r="B1254" s="31"/>
      <c r="C1254" s="31"/>
      <c r="D1254" s="503"/>
      <c r="E1254" s="31"/>
      <c r="K1254" s="163"/>
      <c r="L1254" s="10"/>
      <c r="O1254" s="163"/>
    </row>
    <row r="1255" spans="1:15" ht="12.75">
      <c r="A1255" s="31"/>
      <c r="B1255" s="31"/>
      <c r="C1255" s="31"/>
      <c r="D1255" s="503"/>
      <c r="E1255" s="31"/>
      <c r="K1255" s="163"/>
      <c r="L1255" s="10"/>
      <c r="O1255" s="163"/>
    </row>
    <row r="1256" spans="1:15" ht="12.75">
      <c r="A1256" s="31"/>
      <c r="B1256" s="31"/>
      <c r="C1256" s="31"/>
      <c r="D1256" s="503"/>
      <c r="E1256" s="31"/>
      <c r="K1256" s="163"/>
      <c r="L1256" s="10"/>
      <c r="O1256" s="163"/>
    </row>
    <row r="1257" spans="1:15" ht="12.75">
      <c r="A1257" s="31"/>
      <c r="B1257" s="31"/>
      <c r="C1257" s="31"/>
      <c r="D1257" s="503"/>
      <c r="E1257" s="31"/>
      <c r="K1257" s="163"/>
      <c r="L1257" s="10"/>
      <c r="O1257" s="163"/>
    </row>
    <row r="1258" spans="1:15" ht="12.75">
      <c r="A1258" s="31"/>
      <c r="B1258" s="31"/>
      <c r="C1258" s="31"/>
      <c r="D1258" s="503"/>
      <c r="E1258" s="31"/>
      <c r="K1258" s="163"/>
      <c r="L1258" s="10"/>
      <c r="O1258" s="163"/>
    </row>
    <row r="1259" spans="1:15" ht="12.75">
      <c r="A1259" s="31"/>
      <c r="B1259" s="31"/>
      <c r="C1259" s="31"/>
      <c r="D1259" s="503"/>
      <c r="E1259" s="31"/>
      <c r="K1259" s="163"/>
      <c r="L1259" s="10"/>
      <c r="O1259" s="163"/>
    </row>
    <row r="1260" spans="1:15" ht="12.75">
      <c r="A1260" s="31"/>
      <c r="B1260" s="31"/>
      <c r="C1260" s="31"/>
      <c r="D1260" s="503"/>
      <c r="E1260" s="31"/>
      <c r="K1260" s="163"/>
      <c r="L1260" s="10"/>
      <c r="O1260" s="163"/>
    </row>
    <row r="1261" spans="1:15" ht="12.75">
      <c r="A1261" s="31"/>
      <c r="B1261" s="31"/>
      <c r="C1261" s="31"/>
      <c r="D1261" s="503"/>
      <c r="E1261" s="31"/>
      <c r="K1261" s="163"/>
      <c r="L1261" s="10"/>
      <c r="O1261" s="163"/>
    </row>
    <row r="1262" spans="1:15" ht="12.75">
      <c r="A1262" s="31"/>
      <c r="B1262" s="31"/>
      <c r="C1262" s="31"/>
      <c r="D1262" s="503"/>
      <c r="E1262" s="31"/>
      <c r="K1262" s="163"/>
      <c r="L1262" s="10"/>
      <c r="O1262" s="163"/>
    </row>
    <row r="1263" spans="1:15" ht="12.75">
      <c r="A1263" s="31"/>
      <c r="B1263" s="31"/>
      <c r="C1263" s="31"/>
      <c r="D1263" s="503"/>
      <c r="E1263" s="31"/>
      <c r="K1263" s="163"/>
      <c r="L1263" s="10"/>
      <c r="O1263" s="163"/>
    </row>
    <row r="1264" spans="1:15" ht="12.75">
      <c r="A1264" s="31"/>
      <c r="B1264" s="31"/>
      <c r="C1264" s="31"/>
      <c r="D1264" s="503"/>
      <c r="E1264" s="31"/>
      <c r="K1264" s="163"/>
      <c r="L1264" s="10"/>
      <c r="O1264" s="163"/>
    </row>
    <row r="1265" spans="1:15" ht="12.75">
      <c r="A1265" s="31"/>
      <c r="B1265" s="31"/>
      <c r="C1265" s="31"/>
      <c r="D1265" s="503"/>
      <c r="E1265" s="31"/>
      <c r="K1265" s="163"/>
      <c r="L1265" s="10"/>
      <c r="O1265" s="163"/>
    </row>
    <row r="1266" spans="1:15" ht="12.75">
      <c r="A1266" s="31"/>
      <c r="B1266" s="31"/>
      <c r="C1266" s="31"/>
      <c r="D1266" s="503"/>
      <c r="E1266" s="31"/>
      <c r="K1266" s="163"/>
      <c r="L1266" s="10"/>
      <c r="O1266" s="163"/>
    </row>
    <row r="1267" spans="1:15" ht="12.75">
      <c r="A1267" s="31"/>
      <c r="B1267" s="31"/>
      <c r="C1267" s="31"/>
      <c r="D1267" s="503"/>
      <c r="E1267" s="31"/>
      <c r="K1267" s="163"/>
      <c r="L1267" s="10"/>
      <c r="O1267" s="163"/>
    </row>
    <row r="1268" spans="1:15" ht="12.75">
      <c r="A1268" s="31"/>
      <c r="B1268" s="31"/>
      <c r="C1268" s="31"/>
      <c r="D1268" s="503"/>
      <c r="E1268" s="31"/>
      <c r="K1268" s="163"/>
      <c r="L1268" s="10"/>
      <c r="O1268" s="163"/>
    </row>
    <row r="1269" spans="1:15" ht="12.75">
      <c r="A1269" s="31"/>
      <c r="B1269" s="31"/>
      <c r="C1269" s="31"/>
      <c r="D1269" s="503"/>
      <c r="E1269" s="31"/>
      <c r="K1269" s="163"/>
      <c r="L1269" s="10"/>
      <c r="O1269" s="163"/>
    </row>
    <row r="1270" spans="1:15" ht="12.75">
      <c r="A1270" s="31"/>
      <c r="B1270" s="31"/>
      <c r="C1270" s="31"/>
      <c r="D1270" s="503"/>
      <c r="E1270" s="31"/>
      <c r="K1270" s="163"/>
      <c r="L1270" s="10"/>
      <c r="O1270" s="163"/>
    </row>
    <row r="1271" spans="1:15" ht="12.75">
      <c r="A1271" s="31"/>
      <c r="B1271" s="31"/>
      <c r="C1271" s="31"/>
      <c r="D1271" s="503"/>
      <c r="E1271" s="31"/>
      <c r="K1271" s="163"/>
      <c r="L1271" s="10"/>
      <c r="O1271" s="163"/>
    </row>
    <row r="1272" spans="1:15" ht="12.75">
      <c r="A1272" s="31"/>
      <c r="B1272" s="31"/>
      <c r="C1272" s="31"/>
      <c r="D1272" s="503"/>
      <c r="E1272" s="31"/>
      <c r="K1272" s="163"/>
      <c r="L1272" s="10"/>
      <c r="O1272" s="163"/>
    </row>
    <row r="1273" spans="1:15" ht="12.75">
      <c r="A1273" s="31"/>
      <c r="B1273" s="31"/>
      <c r="C1273" s="31"/>
      <c r="D1273" s="503"/>
      <c r="E1273" s="31"/>
      <c r="K1273" s="163"/>
      <c r="L1273" s="10"/>
      <c r="O1273" s="163"/>
    </row>
    <row r="1274" spans="1:15" ht="12.75">
      <c r="A1274" s="31"/>
      <c r="B1274" s="31"/>
      <c r="C1274" s="31"/>
      <c r="D1274" s="503"/>
      <c r="E1274" s="31"/>
      <c r="K1274" s="163"/>
      <c r="L1274" s="10"/>
      <c r="O1274" s="163"/>
    </row>
    <row r="1275" spans="1:15" ht="12.75">
      <c r="A1275" s="31"/>
      <c r="B1275" s="31"/>
      <c r="C1275" s="31"/>
      <c r="D1275" s="503"/>
      <c r="E1275" s="31"/>
      <c r="K1275" s="163"/>
      <c r="L1275" s="10"/>
      <c r="O1275" s="163"/>
    </row>
    <row r="1276" spans="1:15" ht="12.75">
      <c r="A1276" s="31"/>
      <c r="B1276" s="31"/>
      <c r="C1276" s="31"/>
      <c r="D1276" s="503"/>
      <c r="E1276" s="31"/>
      <c r="K1276" s="163"/>
      <c r="L1276" s="10"/>
      <c r="O1276" s="163"/>
    </row>
    <row r="1277" spans="1:15" ht="12.75">
      <c r="A1277" s="31"/>
      <c r="B1277" s="31"/>
      <c r="C1277" s="31"/>
      <c r="D1277" s="503"/>
      <c r="E1277" s="31"/>
      <c r="K1277" s="163"/>
      <c r="L1277" s="10"/>
      <c r="O1277" s="163"/>
    </row>
    <row r="1278" spans="1:15" ht="12.75">
      <c r="A1278" s="31"/>
      <c r="B1278" s="31"/>
      <c r="C1278" s="31"/>
      <c r="D1278" s="503"/>
      <c r="E1278" s="31"/>
      <c r="K1278" s="163"/>
      <c r="L1278" s="10"/>
      <c r="O1278" s="163"/>
    </row>
    <row r="1279" spans="1:15" ht="12.75">
      <c r="A1279" s="31"/>
      <c r="B1279" s="31"/>
      <c r="C1279" s="31"/>
      <c r="D1279" s="503"/>
      <c r="E1279" s="31"/>
      <c r="K1279" s="163"/>
      <c r="L1279" s="10"/>
      <c r="O1279" s="163"/>
    </row>
    <row r="1280" spans="1:15" ht="12.75">
      <c r="A1280" s="31"/>
      <c r="B1280" s="31"/>
      <c r="C1280" s="31"/>
      <c r="D1280" s="503"/>
      <c r="E1280" s="31"/>
      <c r="K1280" s="163"/>
      <c r="L1280" s="10"/>
      <c r="O1280" s="163"/>
    </row>
    <row r="1281" spans="1:15" ht="12.75">
      <c r="A1281" s="31"/>
      <c r="B1281" s="31"/>
      <c r="C1281" s="31"/>
      <c r="D1281" s="503"/>
      <c r="E1281" s="31"/>
      <c r="K1281" s="163"/>
      <c r="L1281" s="10"/>
      <c r="O1281" s="163"/>
    </row>
    <row r="1282" spans="1:15" ht="12.75">
      <c r="A1282" s="31"/>
      <c r="B1282" s="31"/>
      <c r="C1282" s="31"/>
      <c r="D1282" s="503"/>
      <c r="E1282" s="31"/>
      <c r="K1282" s="163"/>
      <c r="L1282" s="10"/>
      <c r="O1282" s="163"/>
    </row>
    <row r="1283" spans="1:15" ht="12.75">
      <c r="A1283" s="31"/>
      <c r="B1283" s="31"/>
      <c r="C1283" s="31"/>
      <c r="D1283" s="503"/>
      <c r="E1283" s="31"/>
      <c r="K1283" s="163"/>
      <c r="L1283" s="10"/>
      <c r="O1283" s="163"/>
    </row>
    <row r="1284" spans="1:15" ht="12.75">
      <c r="A1284" s="31"/>
      <c r="B1284" s="31"/>
      <c r="C1284" s="31"/>
      <c r="D1284" s="503"/>
      <c r="E1284" s="31"/>
      <c r="K1284" s="163"/>
      <c r="L1284" s="10"/>
      <c r="O1284" s="163"/>
    </row>
    <row r="1285" spans="1:15" ht="12.75">
      <c r="A1285" s="31"/>
      <c r="B1285" s="31"/>
      <c r="C1285" s="31"/>
      <c r="D1285" s="503"/>
      <c r="E1285" s="31"/>
      <c r="K1285" s="163"/>
      <c r="L1285" s="10"/>
      <c r="O1285" s="163"/>
    </row>
    <row r="1286" spans="1:15" ht="12.75">
      <c r="A1286" s="31"/>
      <c r="B1286" s="31"/>
      <c r="C1286" s="31"/>
      <c r="D1286" s="503"/>
      <c r="E1286" s="31"/>
      <c r="K1286" s="163"/>
      <c r="L1286" s="10"/>
      <c r="O1286" s="163"/>
    </row>
    <row r="1287" spans="1:15" ht="12.75">
      <c r="A1287" s="31"/>
      <c r="B1287" s="31"/>
      <c r="C1287" s="31"/>
      <c r="D1287" s="503"/>
      <c r="E1287" s="31"/>
      <c r="K1287" s="163"/>
      <c r="L1287" s="10"/>
      <c r="O1287" s="163"/>
    </row>
    <row r="1288" spans="1:15" ht="12.75">
      <c r="A1288" s="31"/>
      <c r="B1288" s="31"/>
      <c r="C1288" s="31"/>
      <c r="D1288" s="503"/>
      <c r="E1288" s="31"/>
      <c r="K1288" s="163"/>
      <c r="L1288" s="10"/>
      <c r="O1288" s="163"/>
    </row>
    <row r="1289" spans="1:15" ht="12.75">
      <c r="A1289" s="31"/>
      <c r="B1289" s="31"/>
      <c r="C1289" s="31"/>
      <c r="D1289" s="503"/>
      <c r="E1289" s="31"/>
      <c r="K1289" s="163"/>
      <c r="L1289" s="10"/>
      <c r="O1289" s="163"/>
    </row>
    <row r="1290" spans="1:15" ht="12.75">
      <c r="A1290" s="31"/>
      <c r="B1290" s="31"/>
      <c r="C1290" s="31"/>
      <c r="D1290" s="503"/>
      <c r="E1290" s="31"/>
      <c r="K1290" s="163"/>
      <c r="L1290" s="10"/>
      <c r="O1290" s="163"/>
    </row>
    <row r="1291" spans="1:15" ht="12.75">
      <c r="A1291" s="31"/>
      <c r="B1291" s="31"/>
      <c r="C1291" s="31"/>
      <c r="D1291" s="503"/>
      <c r="E1291" s="31"/>
      <c r="K1291" s="163"/>
      <c r="L1291" s="10"/>
      <c r="O1291" s="163"/>
    </row>
    <row r="1292" spans="1:15" ht="12.75">
      <c r="A1292" s="31"/>
      <c r="B1292" s="31"/>
      <c r="C1292" s="31"/>
      <c r="D1292" s="503"/>
      <c r="E1292" s="31"/>
      <c r="K1292" s="163"/>
      <c r="L1292" s="10"/>
      <c r="O1292" s="163"/>
    </row>
    <row r="1293" spans="1:15" ht="12.75">
      <c r="A1293" s="31"/>
      <c r="B1293" s="31"/>
      <c r="C1293" s="31"/>
      <c r="D1293" s="503"/>
      <c r="E1293" s="31"/>
      <c r="K1293" s="163"/>
      <c r="L1293" s="10"/>
      <c r="O1293" s="163"/>
    </row>
    <row r="1294" spans="1:15" ht="12.75">
      <c r="A1294" s="31"/>
      <c r="B1294" s="31"/>
      <c r="C1294" s="31"/>
      <c r="D1294" s="503"/>
      <c r="E1294" s="31"/>
      <c r="K1294" s="163"/>
      <c r="L1294" s="10"/>
      <c r="O1294" s="163"/>
    </row>
    <row r="1295" spans="1:15" ht="12.75">
      <c r="A1295" s="31"/>
      <c r="B1295" s="31"/>
      <c r="C1295" s="31"/>
      <c r="D1295" s="503"/>
      <c r="E1295" s="31"/>
      <c r="K1295" s="163"/>
      <c r="L1295" s="10"/>
      <c r="O1295" s="163"/>
    </row>
    <row r="1296" spans="1:15" ht="12.75">
      <c r="A1296" s="31"/>
      <c r="B1296" s="31"/>
      <c r="C1296" s="31"/>
      <c r="D1296" s="503"/>
      <c r="E1296" s="31"/>
      <c r="K1296" s="163"/>
      <c r="L1296" s="10"/>
      <c r="O1296" s="163"/>
    </row>
    <row r="1297" spans="1:15" ht="12.75">
      <c r="A1297" s="31"/>
      <c r="B1297" s="31"/>
      <c r="C1297" s="31"/>
      <c r="D1297" s="503"/>
      <c r="E1297" s="31"/>
      <c r="K1297" s="163"/>
      <c r="L1297" s="10"/>
      <c r="O1297" s="163"/>
    </row>
    <row r="1298" spans="1:15" ht="12.75">
      <c r="A1298" s="31"/>
      <c r="B1298" s="31"/>
      <c r="C1298" s="31"/>
      <c r="D1298" s="503"/>
      <c r="E1298" s="31"/>
      <c r="K1298" s="163"/>
      <c r="L1298" s="10"/>
      <c r="O1298" s="163"/>
    </row>
    <row r="1299" spans="1:15" ht="12.75">
      <c r="A1299" s="31"/>
      <c r="B1299" s="31"/>
      <c r="C1299" s="31"/>
      <c r="D1299" s="503"/>
      <c r="E1299" s="31"/>
      <c r="K1299" s="163"/>
      <c r="L1299" s="10"/>
      <c r="O1299" s="163"/>
    </row>
    <row r="1300" spans="1:15" ht="12.75">
      <c r="A1300" s="31"/>
      <c r="B1300" s="31"/>
      <c r="C1300" s="31"/>
      <c r="D1300" s="503"/>
      <c r="E1300" s="31"/>
      <c r="K1300" s="163"/>
      <c r="L1300" s="10"/>
      <c r="O1300" s="163"/>
    </row>
    <row r="1301" spans="1:15" ht="12.75">
      <c r="A1301" s="31"/>
      <c r="B1301" s="31"/>
      <c r="C1301" s="31"/>
      <c r="D1301" s="503"/>
      <c r="E1301" s="31"/>
      <c r="K1301" s="163"/>
      <c r="L1301" s="10"/>
      <c r="O1301" s="163"/>
    </row>
    <row r="1302" spans="1:15" ht="12.75">
      <c r="A1302" s="31"/>
      <c r="B1302" s="31"/>
      <c r="C1302" s="31"/>
      <c r="D1302" s="503"/>
      <c r="E1302" s="31"/>
      <c r="K1302" s="163"/>
      <c r="L1302" s="10"/>
      <c r="O1302" s="163"/>
    </row>
    <row r="1303" spans="1:15" ht="12.75">
      <c r="A1303" s="31"/>
      <c r="B1303" s="31"/>
      <c r="C1303" s="31"/>
      <c r="D1303" s="503"/>
      <c r="E1303" s="31"/>
      <c r="K1303" s="163"/>
      <c r="L1303" s="10"/>
      <c r="O1303" s="163"/>
    </row>
    <row r="1304" spans="1:15" ht="12.75">
      <c r="A1304" s="31"/>
      <c r="B1304" s="31"/>
      <c r="C1304" s="31"/>
      <c r="D1304" s="503"/>
      <c r="E1304" s="31"/>
      <c r="K1304" s="163"/>
      <c r="L1304" s="10"/>
      <c r="O1304" s="163"/>
    </row>
    <row r="1305" spans="1:15" ht="12.75">
      <c r="A1305" s="31"/>
      <c r="B1305" s="31"/>
      <c r="C1305" s="31"/>
      <c r="D1305" s="503"/>
      <c r="E1305" s="31"/>
      <c r="K1305" s="163"/>
      <c r="L1305" s="10"/>
      <c r="O1305" s="163"/>
    </row>
    <row r="1306" spans="1:15" ht="12.75">
      <c r="A1306" s="31"/>
      <c r="B1306" s="31"/>
      <c r="C1306" s="31"/>
      <c r="D1306" s="503"/>
      <c r="E1306" s="31"/>
      <c r="K1306" s="163"/>
      <c r="L1306" s="10"/>
      <c r="O1306" s="163"/>
    </row>
    <row r="1307" spans="1:15" ht="12.75">
      <c r="A1307" s="31"/>
      <c r="B1307" s="31"/>
      <c r="C1307" s="31"/>
      <c r="D1307" s="503"/>
      <c r="E1307" s="31"/>
      <c r="K1307" s="163"/>
      <c r="L1307" s="10"/>
      <c r="O1307" s="163"/>
    </row>
    <row r="1308" spans="1:15" ht="12.75">
      <c r="A1308" s="31"/>
      <c r="B1308" s="31"/>
      <c r="C1308" s="31"/>
      <c r="D1308" s="503"/>
      <c r="E1308" s="31"/>
      <c r="K1308" s="163"/>
      <c r="L1308" s="10"/>
      <c r="O1308" s="163"/>
    </row>
    <row r="1309" spans="1:15" ht="12.75">
      <c r="A1309" s="31"/>
      <c r="B1309" s="31"/>
      <c r="C1309" s="31"/>
      <c r="D1309" s="503"/>
      <c r="E1309" s="31"/>
      <c r="K1309" s="163"/>
      <c r="L1309" s="10"/>
      <c r="O1309" s="163"/>
    </row>
    <row r="1310" spans="1:15" ht="12.75">
      <c r="A1310" s="31"/>
      <c r="B1310" s="31"/>
      <c r="C1310" s="31"/>
      <c r="D1310" s="503"/>
      <c r="E1310" s="31"/>
      <c r="K1310" s="163"/>
      <c r="L1310" s="10"/>
      <c r="O1310" s="163"/>
    </row>
    <row r="1311" spans="1:15" ht="12.75">
      <c r="A1311" s="31"/>
      <c r="B1311" s="31"/>
      <c r="C1311" s="31"/>
      <c r="D1311" s="503"/>
      <c r="E1311" s="31"/>
      <c r="K1311" s="163"/>
      <c r="L1311" s="10"/>
      <c r="O1311" s="163"/>
    </row>
    <row r="1312" spans="1:15" ht="12.75">
      <c r="A1312" s="31"/>
      <c r="B1312" s="31"/>
      <c r="C1312" s="31"/>
      <c r="D1312" s="503"/>
      <c r="E1312" s="31"/>
      <c r="K1312" s="163"/>
      <c r="L1312" s="10"/>
      <c r="O1312" s="163"/>
    </row>
    <row r="1313" spans="1:15" ht="12.75">
      <c r="A1313" s="31"/>
      <c r="B1313" s="31"/>
      <c r="C1313" s="31"/>
      <c r="D1313" s="503"/>
      <c r="E1313" s="31"/>
      <c r="K1313" s="163"/>
      <c r="L1313" s="10"/>
      <c r="O1313" s="163"/>
    </row>
    <row r="1314" spans="1:15" ht="12.75">
      <c r="A1314" s="31"/>
      <c r="B1314" s="31"/>
      <c r="C1314" s="31"/>
      <c r="D1314" s="503"/>
      <c r="E1314" s="31"/>
      <c r="K1314" s="163"/>
      <c r="L1314" s="10"/>
      <c r="O1314" s="163"/>
    </row>
    <row r="1315" spans="1:15" ht="12.75">
      <c r="A1315" s="31"/>
      <c r="B1315" s="31"/>
      <c r="C1315" s="31"/>
      <c r="D1315" s="503"/>
      <c r="E1315" s="31"/>
      <c r="K1315" s="163"/>
      <c r="L1315" s="10"/>
      <c r="O1315" s="163"/>
    </row>
    <row r="1316" spans="1:15" ht="12.75">
      <c r="A1316" s="31"/>
      <c r="B1316" s="31"/>
      <c r="C1316" s="31"/>
      <c r="D1316" s="503"/>
      <c r="E1316" s="31"/>
      <c r="K1316" s="163"/>
      <c r="L1316" s="10"/>
      <c r="O1316" s="163"/>
    </row>
    <row r="1317" spans="1:15" ht="12.75">
      <c r="A1317" s="31"/>
      <c r="B1317" s="31"/>
      <c r="C1317" s="31"/>
      <c r="D1317" s="503"/>
      <c r="E1317" s="31"/>
      <c r="K1317" s="163"/>
      <c r="L1317" s="10"/>
      <c r="O1317" s="163"/>
    </row>
    <row r="1318" spans="1:15" ht="12.75">
      <c r="A1318" s="31"/>
      <c r="B1318" s="31"/>
      <c r="C1318" s="31"/>
      <c r="D1318" s="503"/>
      <c r="E1318" s="31"/>
      <c r="K1318" s="163"/>
      <c r="L1318" s="10"/>
      <c r="O1318" s="163"/>
    </row>
    <row r="1319" spans="1:15" ht="12.75">
      <c r="A1319" s="31"/>
      <c r="B1319" s="31"/>
      <c r="C1319" s="31"/>
      <c r="D1319" s="503"/>
      <c r="E1319" s="31"/>
      <c r="K1319" s="163"/>
      <c r="L1319" s="10"/>
      <c r="O1319" s="163"/>
    </row>
    <row r="1320" spans="1:15" ht="12.75">
      <c r="A1320" s="31"/>
      <c r="B1320" s="31"/>
      <c r="C1320" s="31"/>
      <c r="D1320" s="503"/>
      <c r="E1320" s="31"/>
      <c r="K1320" s="163"/>
      <c r="L1320" s="10"/>
      <c r="O1320" s="163"/>
    </row>
    <row r="1321" spans="1:15" ht="12.75">
      <c r="A1321" s="31"/>
      <c r="B1321" s="31"/>
      <c r="C1321" s="31"/>
      <c r="D1321" s="503"/>
      <c r="E1321" s="31"/>
      <c r="K1321" s="163"/>
      <c r="L1321" s="10"/>
      <c r="O1321" s="163"/>
    </row>
    <row r="1322" spans="1:15" ht="12.75">
      <c r="A1322" s="31"/>
      <c r="B1322" s="31"/>
      <c r="C1322" s="31"/>
      <c r="D1322" s="503"/>
      <c r="E1322" s="31"/>
      <c r="K1322" s="163"/>
      <c r="L1322" s="10"/>
      <c r="O1322" s="163"/>
    </row>
    <row r="1323" spans="1:15" ht="12.75">
      <c r="A1323" s="31"/>
      <c r="B1323" s="31"/>
      <c r="C1323" s="31"/>
      <c r="D1323" s="503"/>
      <c r="E1323" s="31"/>
      <c r="K1323" s="163"/>
      <c r="L1323" s="10"/>
      <c r="O1323" s="163"/>
    </row>
    <row r="1324" spans="1:15" ht="12.75">
      <c r="A1324" s="31"/>
      <c r="B1324" s="31"/>
      <c r="C1324" s="31"/>
      <c r="D1324" s="503"/>
      <c r="E1324" s="31"/>
      <c r="K1324" s="163"/>
      <c r="L1324" s="10"/>
      <c r="O1324" s="163"/>
    </row>
    <row r="1325" spans="1:15" ht="12.75">
      <c r="A1325" s="31"/>
      <c r="B1325" s="31"/>
      <c r="C1325" s="31"/>
      <c r="D1325" s="503"/>
      <c r="E1325" s="31"/>
      <c r="K1325" s="163"/>
      <c r="L1325" s="10"/>
      <c r="O1325" s="163"/>
    </row>
    <row r="1326" spans="1:15" ht="12.75">
      <c r="A1326" s="31"/>
      <c r="B1326" s="31"/>
      <c r="C1326" s="31"/>
      <c r="D1326" s="503"/>
      <c r="E1326" s="31"/>
      <c r="K1326" s="163"/>
      <c r="L1326" s="10"/>
      <c r="O1326" s="163"/>
    </row>
    <row r="1327" spans="1:15" ht="12.75">
      <c r="A1327" s="31"/>
      <c r="B1327" s="31"/>
      <c r="C1327" s="31"/>
      <c r="D1327" s="503"/>
      <c r="E1327" s="31"/>
      <c r="K1327" s="163"/>
      <c r="L1327" s="10"/>
      <c r="O1327" s="163"/>
    </row>
    <row r="1328" spans="1:15" ht="12.75">
      <c r="A1328" s="31"/>
      <c r="B1328" s="31"/>
      <c r="C1328" s="31"/>
      <c r="D1328" s="503"/>
      <c r="E1328" s="31"/>
      <c r="K1328" s="163"/>
      <c r="L1328" s="10"/>
      <c r="O1328" s="163"/>
    </row>
    <row r="1329" spans="1:15" ht="12.75">
      <c r="A1329" s="31"/>
      <c r="B1329" s="31"/>
      <c r="C1329" s="31"/>
      <c r="D1329" s="503"/>
      <c r="E1329" s="31"/>
      <c r="K1329" s="163"/>
      <c r="L1329" s="10"/>
      <c r="O1329" s="163"/>
    </row>
    <row r="1330" spans="1:15" ht="12.75">
      <c r="A1330" s="31"/>
      <c r="B1330" s="31"/>
      <c r="C1330" s="31"/>
      <c r="D1330" s="503"/>
      <c r="E1330" s="31"/>
      <c r="K1330" s="163"/>
      <c r="L1330" s="10"/>
      <c r="O1330" s="163"/>
    </row>
    <row r="1331" spans="1:15" ht="12.75">
      <c r="A1331" s="31"/>
      <c r="B1331" s="31"/>
      <c r="C1331" s="31"/>
      <c r="D1331" s="503"/>
      <c r="E1331" s="31"/>
      <c r="K1331" s="163"/>
      <c r="L1331" s="10"/>
      <c r="O1331" s="163"/>
    </row>
    <row r="1332" spans="1:15" ht="12.75">
      <c r="A1332" s="31"/>
      <c r="B1332" s="31"/>
      <c r="C1332" s="31"/>
      <c r="D1332" s="503"/>
      <c r="E1332" s="31"/>
      <c r="K1332" s="163"/>
      <c r="L1332" s="10"/>
      <c r="O1332" s="163"/>
    </row>
    <row r="1333" spans="1:15" ht="12.75">
      <c r="A1333" s="31"/>
      <c r="B1333" s="31"/>
      <c r="C1333" s="31"/>
      <c r="D1333" s="503"/>
      <c r="E1333" s="31"/>
      <c r="K1333" s="163"/>
      <c r="L1333" s="10"/>
      <c r="O1333" s="163"/>
    </row>
    <row r="1334" spans="1:15" ht="12.75">
      <c r="A1334" s="31"/>
      <c r="B1334" s="31"/>
      <c r="C1334" s="31"/>
      <c r="D1334" s="503"/>
      <c r="E1334" s="31"/>
      <c r="K1334" s="163"/>
      <c r="L1334" s="10"/>
      <c r="O1334" s="163"/>
    </row>
    <row r="1335" spans="1:15" ht="12.75">
      <c r="A1335" s="31"/>
      <c r="B1335" s="31"/>
      <c r="C1335" s="31"/>
      <c r="D1335" s="503"/>
      <c r="E1335" s="31"/>
      <c r="K1335" s="163"/>
      <c r="L1335" s="10"/>
      <c r="O1335" s="163"/>
    </row>
    <row r="1336" spans="1:15" ht="12.75">
      <c r="A1336" s="31"/>
      <c r="B1336" s="31"/>
      <c r="C1336" s="31"/>
      <c r="D1336" s="503"/>
      <c r="E1336" s="31"/>
      <c r="K1336" s="163"/>
      <c r="L1336" s="10"/>
      <c r="O1336" s="163"/>
    </row>
    <row r="1337" spans="1:15" ht="12.75">
      <c r="A1337" s="31"/>
      <c r="B1337" s="31"/>
      <c r="C1337" s="31"/>
      <c r="D1337" s="503"/>
      <c r="E1337" s="31"/>
      <c r="K1337" s="163"/>
      <c r="L1337" s="10"/>
      <c r="O1337" s="163"/>
    </row>
    <row r="1338" spans="1:15" ht="12.75">
      <c r="A1338" s="31"/>
      <c r="B1338" s="31"/>
      <c r="C1338" s="31"/>
      <c r="D1338" s="503"/>
      <c r="E1338" s="31"/>
      <c r="K1338" s="163"/>
      <c r="L1338" s="10"/>
      <c r="O1338" s="163"/>
    </row>
    <row r="1339" spans="1:15" ht="12.75">
      <c r="A1339" s="31"/>
      <c r="B1339" s="31"/>
      <c r="C1339" s="31"/>
      <c r="D1339" s="503"/>
      <c r="E1339" s="31"/>
      <c r="K1339" s="163"/>
      <c r="L1339" s="10"/>
      <c r="O1339" s="163"/>
    </row>
    <row r="1340" spans="1:15" ht="12.75">
      <c r="A1340" s="31"/>
      <c r="B1340" s="31"/>
      <c r="C1340" s="31"/>
      <c r="D1340" s="503"/>
      <c r="E1340" s="31"/>
      <c r="K1340" s="163"/>
      <c r="L1340" s="10"/>
      <c r="O1340" s="163"/>
    </row>
    <row r="1341" spans="1:15" ht="12.75">
      <c r="A1341" s="31"/>
      <c r="B1341" s="31"/>
      <c r="C1341" s="31"/>
      <c r="D1341" s="503"/>
      <c r="E1341" s="31"/>
      <c r="K1341" s="163"/>
      <c r="L1341" s="10"/>
      <c r="O1341" s="163"/>
    </row>
    <row r="1342" spans="1:15" ht="12.75">
      <c r="A1342" s="31"/>
      <c r="B1342" s="31"/>
      <c r="C1342" s="31"/>
      <c r="D1342" s="503"/>
      <c r="E1342" s="31"/>
      <c r="K1342" s="163"/>
      <c r="L1342" s="10"/>
      <c r="O1342" s="163"/>
    </row>
    <row r="1343" spans="1:15" ht="12.75">
      <c r="A1343" s="31"/>
      <c r="B1343" s="31"/>
      <c r="C1343" s="31"/>
      <c r="D1343" s="503"/>
      <c r="E1343" s="31"/>
      <c r="K1343" s="163"/>
      <c r="L1343" s="10"/>
      <c r="O1343" s="163"/>
    </row>
    <row r="1344" spans="1:15" ht="12.75">
      <c r="A1344" s="31"/>
      <c r="B1344" s="31"/>
      <c r="C1344" s="31"/>
      <c r="D1344" s="503"/>
      <c r="E1344" s="31"/>
      <c r="K1344" s="163"/>
      <c r="L1344" s="10"/>
      <c r="O1344" s="163"/>
    </row>
    <row r="1345" spans="1:15" ht="12.75">
      <c r="A1345" s="31"/>
      <c r="B1345" s="31"/>
      <c r="C1345" s="31"/>
      <c r="D1345" s="503"/>
      <c r="E1345" s="31"/>
      <c r="K1345" s="163"/>
      <c r="L1345" s="10"/>
      <c r="O1345" s="163"/>
    </row>
    <row r="1346" spans="1:15" ht="12.75">
      <c r="A1346" s="31"/>
      <c r="B1346" s="31"/>
      <c r="C1346" s="31"/>
      <c r="D1346" s="503"/>
      <c r="E1346" s="31"/>
      <c r="K1346" s="163"/>
      <c r="L1346" s="10"/>
      <c r="O1346" s="163"/>
    </row>
    <row r="1347" spans="1:15" ht="12.75">
      <c r="A1347" s="31"/>
      <c r="B1347" s="31"/>
      <c r="C1347" s="31"/>
      <c r="D1347" s="503"/>
      <c r="E1347" s="31"/>
      <c r="K1347" s="163"/>
      <c r="L1347" s="10"/>
      <c r="O1347" s="163"/>
    </row>
    <row r="1348" spans="1:15" ht="12.75">
      <c r="A1348" s="31"/>
      <c r="B1348" s="31"/>
      <c r="C1348" s="31"/>
      <c r="D1348" s="503"/>
      <c r="E1348" s="31"/>
      <c r="K1348" s="163"/>
      <c r="L1348" s="10"/>
      <c r="O1348" s="163"/>
    </row>
    <row r="1349" spans="1:15" ht="12.75">
      <c r="A1349" s="31"/>
      <c r="B1349" s="31"/>
      <c r="C1349" s="31"/>
      <c r="D1349" s="503"/>
      <c r="E1349" s="31"/>
      <c r="K1349" s="163"/>
      <c r="L1349" s="10"/>
      <c r="O1349" s="163"/>
    </row>
    <row r="1350" spans="1:15" ht="12.75">
      <c r="A1350" s="31"/>
      <c r="B1350" s="31"/>
      <c r="C1350" s="31"/>
      <c r="D1350" s="503"/>
      <c r="E1350" s="31"/>
      <c r="K1350" s="163"/>
      <c r="L1350" s="10"/>
      <c r="O1350" s="163"/>
    </row>
    <row r="1351" spans="1:15" ht="12.75">
      <c r="A1351" s="31"/>
      <c r="B1351" s="31"/>
      <c r="C1351" s="31"/>
      <c r="D1351" s="503"/>
      <c r="E1351" s="31"/>
      <c r="K1351" s="163"/>
      <c r="L1351" s="10"/>
      <c r="O1351" s="163"/>
    </row>
    <row r="1352" spans="1:15" ht="12.75">
      <c r="A1352" s="31"/>
      <c r="B1352" s="31"/>
      <c r="C1352" s="31"/>
      <c r="D1352" s="503"/>
      <c r="E1352" s="31"/>
      <c r="K1352" s="163"/>
      <c r="L1352" s="10"/>
      <c r="O1352" s="163"/>
    </row>
    <row r="1353" spans="1:15" ht="12.75">
      <c r="A1353" s="31"/>
      <c r="B1353" s="31"/>
      <c r="C1353" s="31"/>
      <c r="D1353" s="503"/>
      <c r="E1353" s="31"/>
      <c r="K1353" s="163"/>
      <c r="L1353" s="10"/>
      <c r="O1353" s="163"/>
    </row>
    <row r="1354" spans="1:15" ht="12.75">
      <c r="A1354" s="31"/>
      <c r="B1354" s="31"/>
      <c r="C1354" s="31"/>
      <c r="D1354" s="503"/>
      <c r="E1354" s="31"/>
      <c r="K1354" s="163"/>
      <c r="L1354" s="10"/>
      <c r="O1354" s="163"/>
    </row>
    <row r="1355" spans="1:15" ht="12.75">
      <c r="A1355" s="31"/>
      <c r="B1355" s="31"/>
      <c r="C1355" s="31"/>
      <c r="D1355" s="503"/>
      <c r="E1355" s="31"/>
      <c r="K1355" s="163"/>
      <c r="L1355" s="10"/>
      <c r="O1355" s="163"/>
    </row>
    <row r="1356" spans="1:15" ht="12.75">
      <c r="A1356" s="31"/>
      <c r="B1356" s="31"/>
      <c r="C1356" s="31"/>
      <c r="D1356" s="503"/>
      <c r="E1356" s="31"/>
      <c r="K1356" s="163"/>
      <c r="L1356" s="10"/>
      <c r="O1356" s="163"/>
    </row>
    <row r="1357" spans="1:15" ht="12.75">
      <c r="A1357" s="31"/>
      <c r="B1357" s="31"/>
      <c r="C1357" s="31"/>
      <c r="D1357" s="503"/>
      <c r="E1357" s="31"/>
      <c r="K1357" s="163"/>
      <c r="L1357" s="10"/>
      <c r="O1357" s="163"/>
    </row>
    <row r="1358" spans="1:15" ht="12.75">
      <c r="A1358" s="31"/>
      <c r="B1358" s="31"/>
      <c r="C1358" s="31"/>
      <c r="D1358" s="503"/>
      <c r="E1358" s="31"/>
      <c r="K1358" s="163"/>
      <c r="L1358" s="10"/>
      <c r="O1358" s="163"/>
    </row>
    <row r="1359" spans="1:15" ht="12.75">
      <c r="A1359" s="31"/>
      <c r="B1359" s="31"/>
      <c r="C1359" s="31"/>
      <c r="D1359" s="503"/>
      <c r="E1359" s="31"/>
      <c r="K1359" s="163"/>
      <c r="L1359" s="10"/>
      <c r="O1359" s="163"/>
    </row>
    <row r="1360" spans="1:15" ht="12.75">
      <c r="A1360" s="31"/>
      <c r="B1360" s="31"/>
      <c r="C1360" s="31"/>
      <c r="D1360" s="503"/>
      <c r="E1360" s="31"/>
      <c r="K1360" s="163"/>
      <c r="L1360" s="10"/>
      <c r="O1360" s="163"/>
    </row>
    <row r="1361" spans="1:15" ht="12.75">
      <c r="A1361" s="31"/>
      <c r="B1361" s="31"/>
      <c r="C1361" s="31"/>
      <c r="D1361" s="503"/>
      <c r="E1361" s="31"/>
      <c r="K1361" s="163"/>
      <c r="L1361" s="10"/>
      <c r="O1361" s="163"/>
    </row>
    <row r="1362" spans="1:15" ht="12.75">
      <c r="A1362" s="31"/>
      <c r="B1362" s="31"/>
      <c r="C1362" s="31"/>
      <c r="D1362" s="503"/>
      <c r="E1362" s="31"/>
      <c r="K1362" s="163"/>
      <c r="L1362" s="10"/>
      <c r="O1362" s="163"/>
    </row>
    <row r="1363" spans="11:15" ht="12.75">
      <c r="K1363" s="163"/>
      <c r="L1363" s="10"/>
      <c r="O1363" s="163"/>
    </row>
    <row r="1364" spans="11:15" ht="12.75">
      <c r="K1364" s="163"/>
      <c r="L1364" s="10"/>
      <c r="O1364" s="163"/>
    </row>
    <row r="1365" spans="11:15" ht="12.75">
      <c r="K1365" s="163"/>
      <c r="L1365" s="10"/>
      <c r="O1365" s="163"/>
    </row>
    <row r="1366" spans="11:15" ht="12.75">
      <c r="K1366" s="163"/>
      <c r="L1366" s="10"/>
      <c r="O1366" s="163"/>
    </row>
    <row r="1367" spans="11:15" ht="12.75">
      <c r="K1367" s="163"/>
      <c r="L1367" s="10"/>
      <c r="O1367" s="163"/>
    </row>
    <row r="1368" spans="11:15" ht="12.75">
      <c r="K1368" s="163"/>
      <c r="L1368" s="10"/>
      <c r="O1368" s="163"/>
    </row>
    <row r="1369" spans="11:15" ht="12.75">
      <c r="K1369" s="163"/>
      <c r="L1369" s="10"/>
      <c r="O1369" s="163"/>
    </row>
    <row r="1370" spans="11:15" ht="12.75">
      <c r="K1370" s="163"/>
      <c r="L1370" s="10"/>
      <c r="O1370" s="163"/>
    </row>
    <row r="1371" spans="11:15" ht="12.75">
      <c r="K1371" s="163"/>
      <c r="L1371" s="10"/>
      <c r="O1371" s="163"/>
    </row>
    <row r="1372" spans="11:15" ht="12.75">
      <c r="K1372" s="163"/>
      <c r="L1372" s="10"/>
      <c r="O1372" s="163"/>
    </row>
    <row r="1373" spans="11:15" ht="12.75">
      <c r="K1373" s="163"/>
      <c r="L1373" s="10"/>
      <c r="O1373" s="163"/>
    </row>
    <row r="1374" spans="11:15" ht="12.75">
      <c r="K1374" s="163"/>
      <c r="L1374" s="10"/>
      <c r="O1374" s="163"/>
    </row>
    <row r="1375" spans="11:15" ht="12.75">
      <c r="K1375" s="163"/>
      <c r="L1375" s="10"/>
      <c r="O1375" s="163"/>
    </row>
    <row r="1376" spans="11:15" ht="12.75">
      <c r="K1376" s="163"/>
      <c r="L1376" s="10"/>
      <c r="O1376" s="163"/>
    </row>
    <row r="1377" spans="11:15" ht="12.75">
      <c r="K1377" s="163"/>
      <c r="L1377" s="10"/>
      <c r="O1377" s="163"/>
    </row>
    <row r="1378" spans="11:15" ht="12.75">
      <c r="K1378" s="163"/>
      <c r="L1378" s="10"/>
      <c r="O1378" s="163"/>
    </row>
    <row r="1379" spans="11:15" ht="12.75">
      <c r="K1379" s="163"/>
      <c r="L1379" s="10"/>
      <c r="O1379" s="163"/>
    </row>
    <row r="1380" spans="11:15" ht="12.75">
      <c r="K1380" s="163"/>
      <c r="L1380" s="10"/>
      <c r="O1380" s="163"/>
    </row>
    <row r="1381" spans="11:15" ht="12.75">
      <c r="K1381" s="163"/>
      <c r="L1381" s="10"/>
      <c r="O1381" s="163"/>
    </row>
    <row r="1382" spans="11:15" ht="12.75">
      <c r="K1382" s="163"/>
      <c r="L1382" s="10"/>
      <c r="O1382" s="163"/>
    </row>
    <row r="1383" spans="11:15" ht="12.75">
      <c r="K1383" s="163"/>
      <c r="L1383" s="10"/>
      <c r="O1383" s="163"/>
    </row>
    <row r="1384" spans="11:15" ht="12.75">
      <c r="K1384" s="163"/>
      <c r="L1384" s="10"/>
      <c r="O1384" s="163"/>
    </row>
    <row r="1385" spans="11:15" ht="12.75">
      <c r="K1385" s="163"/>
      <c r="L1385" s="10"/>
      <c r="O1385" s="163"/>
    </row>
    <row r="1386" spans="11:15" ht="12.75">
      <c r="K1386" s="163"/>
      <c r="L1386" s="10"/>
      <c r="O1386" s="163"/>
    </row>
    <row r="1387" spans="11:15" ht="12.75">
      <c r="K1387" s="163"/>
      <c r="L1387" s="10"/>
      <c r="O1387" s="163"/>
    </row>
    <row r="1388" spans="11:15" ht="12.75">
      <c r="K1388" s="163"/>
      <c r="L1388" s="10"/>
      <c r="O1388" s="163"/>
    </row>
    <row r="1389" spans="11:15" ht="12.75">
      <c r="K1389" s="163"/>
      <c r="L1389" s="10"/>
      <c r="O1389" s="163"/>
    </row>
    <row r="1390" spans="11:15" ht="12.75">
      <c r="K1390" s="163"/>
      <c r="L1390" s="10"/>
      <c r="O1390" s="163"/>
    </row>
    <row r="1391" spans="11:15" ht="12.75">
      <c r="K1391" s="163"/>
      <c r="L1391" s="10"/>
      <c r="O1391" s="163"/>
    </row>
    <row r="1392" spans="11:15" ht="12.75">
      <c r="K1392" s="163"/>
      <c r="L1392" s="10"/>
      <c r="O1392" s="163"/>
    </row>
    <row r="1393" spans="11:15" ht="12.75">
      <c r="K1393" s="163"/>
      <c r="L1393" s="10"/>
      <c r="O1393" s="163"/>
    </row>
    <row r="1394" spans="11:15" ht="12.75">
      <c r="K1394" s="163"/>
      <c r="L1394" s="10"/>
      <c r="O1394" s="163"/>
    </row>
    <row r="1395" spans="11:15" ht="12.75">
      <c r="K1395" s="163"/>
      <c r="L1395" s="10"/>
      <c r="O1395" s="163"/>
    </row>
    <row r="1396" spans="11:15" ht="12.75">
      <c r="K1396" s="163"/>
      <c r="L1396" s="10"/>
      <c r="O1396" s="163"/>
    </row>
    <row r="1397" spans="11:15" ht="12.75">
      <c r="K1397" s="163"/>
      <c r="L1397" s="10"/>
      <c r="O1397" s="163"/>
    </row>
    <row r="1398" spans="11:15" ht="12.75">
      <c r="K1398" s="163"/>
      <c r="L1398" s="10"/>
      <c r="O1398" s="163"/>
    </row>
    <row r="1399" spans="11:15" ht="12.75">
      <c r="K1399" s="163"/>
      <c r="L1399" s="10"/>
      <c r="O1399" s="163"/>
    </row>
    <row r="1400" spans="11:15" ht="12.75">
      <c r="K1400" s="163"/>
      <c r="L1400" s="10"/>
      <c r="O1400" s="163"/>
    </row>
    <row r="1401" spans="11:15" ht="12.75">
      <c r="K1401" s="163"/>
      <c r="L1401" s="10"/>
      <c r="O1401" s="163"/>
    </row>
    <row r="1402" spans="11:15" ht="12.75">
      <c r="K1402" s="163"/>
      <c r="L1402" s="10"/>
      <c r="O1402" s="163"/>
    </row>
    <row r="1403" spans="11:15" ht="12.75">
      <c r="K1403" s="163"/>
      <c r="L1403" s="10"/>
      <c r="O1403" s="163"/>
    </row>
    <row r="1404" spans="11:15" ht="12.75">
      <c r="K1404" s="163"/>
      <c r="L1404" s="10"/>
      <c r="O1404" s="163"/>
    </row>
    <row r="1405" spans="11:15" ht="12.75">
      <c r="K1405" s="163"/>
      <c r="L1405" s="10"/>
      <c r="O1405" s="163"/>
    </row>
    <row r="1406" spans="11:15" ht="12.75">
      <c r="K1406" s="163"/>
      <c r="L1406" s="10"/>
      <c r="O1406" s="163"/>
    </row>
    <row r="1407" spans="11:15" ht="12.75">
      <c r="K1407" s="163"/>
      <c r="L1407" s="10"/>
      <c r="O1407" s="163"/>
    </row>
    <row r="1408" spans="11:15" ht="12.75">
      <c r="K1408" s="163"/>
      <c r="L1408" s="10"/>
      <c r="O1408" s="163"/>
    </row>
    <row r="1409" spans="11:15" ht="12.75">
      <c r="K1409" s="163"/>
      <c r="L1409" s="10"/>
      <c r="O1409" s="163"/>
    </row>
    <row r="1410" spans="11:15" ht="12.75">
      <c r="K1410" s="163"/>
      <c r="L1410" s="10"/>
      <c r="O1410" s="163"/>
    </row>
    <row r="1411" spans="11:15" ht="12.75">
      <c r="K1411" s="163"/>
      <c r="L1411" s="10"/>
      <c r="O1411" s="163"/>
    </row>
    <row r="1412" spans="11:15" ht="12.75">
      <c r="K1412" s="163"/>
      <c r="L1412" s="10"/>
      <c r="O1412" s="163"/>
    </row>
    <row r="1413" spans="11:15" ht="12.75">
      <c r="K1413" s="163"/>
      <c r="L1413" s="10"/>
      <c r="O1413" s="163"/>
    </row>
    <row r="1414" spans="11:15" ht="12.75">
      <c r="K1414" s="163"/>
      <c r="L1414" s="10"/>
      <c r="O1414" s="163"/>
    </row>
    <row r="1415" spans="11:15" ht="12.75">
      <c r="K1415" s="163"/>
      <c r="L1415" s="10"/>
      <c r="O1415" s="163"/>
    </row>
    <row r="1416" spans="11:15" ht="12.75">
      <c r="K1416" s="163"/>
      <c r="L1416" s="10"/>
      <c r="O1416" s="163"/>
    </row>
    <row r="1417" spans="11:15" ht="12.75">
      <c r="K1417" s="163"/>
      <c r="L1417" s="10"/>
      <c r="O1417" s="163"/>
    </row>
    <row r="1418" spans="11:15" ht="12.75">
      <c r="K1418" s="163"/>
      <c r="L1418" s="10"/>
      <c r="O1418" s="163"/>
    </row>
    <row r="1419" spans="11:15" ht="12.75">
      <c r="K1419" s="163"/>
      <c r="L1419" s="10"/>
      <c r="O1419" s="163"/>
    </row>
    <row r="1420" spans="11:15" ht="12.75">
      <c r="K1420" s="163"/>
      <c r="L1420" s="10"/>
      <c r="O1420" s="163"/>
    </row>
    <row r="1421" spans="11:15" ht="12.75">
      <c r="K1421" s="163"/>
      <c r="L1421" s="10"/>
      <c r="O1421" s="163"/>
    </row>
    <row r="1422" spans="11:15" ht="12.75">
      <c r="K1422" s="163"/>
      <c r="L1422" s="10"/>
      <c r="O1422" s="163"/>
    </row>
    <row r="1423" spans="11:15" ht="12.75">
      <c r="K1423" s="163"/>
      <c r="L1423" s="10"/>
      <c r="O1423" s="163"/>
    </row>
    <row r="1424" spans="11:15" ht="12.75">
      <c r="K1424" s="163"/>
      <c r="L1424" s="10"/>
      <c r="O1424" s="163"/>
    </row>
    <row r="1425" spans="11:15" ht="12.75">
      <c r="K1425" s="163"/>
      <c r="L1425" s="10"/>
      <c r="O1425" s="163"/>
    </row>
    <row r="1426" spans="11:15" ht="12.75">
      <c r="K1426" s="163"/>
      <c r="L1426" s="10"/>
      <c r="O1426" s="163"/>
    </row>
    <row r="1427" spans="11:15" ht="12.75">
      <c r="K1427" s="163"/>
      <c r="L1427" s="10"/>
      <c r="O1427" s="163"/>
    </row>
    <row r="1428" spans="11:15" ht="12.75">
      <c r="K1428" s="163"/>
      <c r="L1428" s="10"/>
      <c r="O1428" s="163"/>
    </row>
    <row r="1429" spans="11:15" ht="12.75">
      <c r="K1429" s="163"/>
      <c r="L1429" s="10"/>
      <c r="O1429" s="163"/>
    </row>
    <row r="1430" spans="11:15" ht="12.75">
      <c r="K1430" s="163"/>
      <c r="L1430" s="10"/>
      <c r="O1430" s="163"/>
    </row>
    <row r="1431" spans="11:15" ht="12.75">
      <c r="K1431" s="163"/>
      <c r="L1431" s="10"/>
      <c r="O1431" s="163"/>
    </row>
    <row r="1432" spans="11:15" ht="12.75">
      <c r="K1432" s="163"/>
      <c r="L1432" s="10"/>
      <c r="O1432" s="163"/>
    </row>
    <row r="1433" spans="11:15" ht="12.75">
      <c r="K1433" s="163"/>
      <c r="L1433" s="10"/>
      <c r="O1433" s="163"/>
    </row>
    <row r="1434" spans="11:15" ht="12.75">
      <c r="K1434" s="163"/>
      <c r="L1434" s="10"/>
      <c r="O1434" s="163"/>
    </row>
    <row r="1435" spans="11:15" ht="12.75">
      <c r="K1435" s="163"/>
      <c r="L1435" s="10"/>
      <c r="O1435" s="163"/>
    </row>
    <row r="1436" spans="11:15" ht="12.75">
      <c r="K1436" s="163"/>
      <c r="L1436" s="10"/>
      <c r="O1436" s="163"/>
    </row>
    <row r="1437" spans="11:15" ht="12.75">
      <c r="K1437" s="163"/>
      <c r="L1437" s="10"/>
      <c r="O1437" s="163"/>
    </row>
    <row r="1438" spans="11:15" ht="12.75">
      <c r="K1438" s="163"/>
      <c r="L1438" s="10"/>
      <c r="O1438" s="163"/>
    </row>
    <row r="1439" spans="11:15" ht="12.75">
      <c r="K1439" s="163"/>
      <c r="L1439" s="10"/>
      <c r="O1439" s="163"/>
    </row>
    <row r="1440" spans="11:15" ht="12.75">
      <c r="K1440" s="163"/>
      <c r="L1440" s="10"/>
      <c r="O1440" s="163"/>
    </row>
    <row r="1441" spans="11:15" ht="12.75">
      <c r="K1441" s="163"/>
      <c r="L1441" s="10"/>
      <c r="O1441" s="163"/>
    </row>
    <row r="1442" spans="11:15" ht="12.75">
      <c r="K1442" s="163"/>
      <c r="L1442" s="10"/>
      <c r="O1442" s="163"/>
    </row>
    <row r="1443" spans="11:15" ht="12.75">
      <c r="K1443" s="163"/>
      <c r="L1443" s="10"/>
      <c r="O1443" s="163"/>
    </row>
    <row r="1444" spans="11:15" ht="12.75">
      <c r="K1444" s="163"/>
      <c r="L1444" s="10"/>
      <c r="O1444" s="163"/>
    </row>
    <row r="1445" spans="11:15" ht="12.75">
      <c r="K1445" s="163"/>
      <c r="L1445" s="10"/>
      <c r="O1445" s="163"/>
    </row>
    <row r="1446" spans="11:15" ht="12.75">
      <c r="K1446" s="163"/>
      <c r="L1446" s="10"/>
      <c r="O1446" s="163"/>
    </row>
    <row r="1447" spans="11:15" ht="12.75">
      <c r="K1447" s="163"/>
      <c r="L1447" s="10"/>
      <c r="O1447" s="163"/>
    </row>
    <row r="1448" spans="11:15" ht="12.75">
      <c r="K1448" s="163"/>
      <c r="L1448" s="10"/>
      <c r="O1448" s="163"/>
    </row>
    <row r="1449" spans="11:15" ht="12.75">
      <c r="K1449" s="163"/>
      <c r="L1449" s="10"/>
      <c r="O1449" s="163"/>
    </row>
    <row r="1450" spans="11:15" ht="12.75">
      <c r="K1450" s="163"/>
      <c r="L1450" s="10"/>
      <c r="O1450" s="163"/>
    </row>
    <row r="1451" spans="11:15" ht="12.75">
      <c r="K1451" s="163"/>
      <c r="L1451" s="10"/>
      <c r="O1451" s="163"/>
    </row>
    <row r="1452" spans="11:15" ht="12.75">
      <c r="K1452" s="163"/>
      <c r="L1452" s="10"/>
      <c r="O1452" s="163"/>
    </row>
    <row r="1453" spans="11:15" ht="12.75">
      <c r="K1453" s="163"/>
      <c r="L1453" s="10"/>
      <c r="O1453" s="163"/>
    </row>
    <row r="1454" spans="11:15" ht="12.75">
      <c r="K1454" s="163"/>
      <c r="L1454" s="10"/>
      <c r="O1454" s="163"/>
    </row>
    <row r="1455" spans="11:15" ht="12.75">
      <c r="K1455" s="163"/>
      <c r="L1455" s="10"/>
      <c r="O1455" s="163"/>
    </row>
    <row r="1456" spans="11:15" ht="12.75">
      <c r="K1456" s="163"/>
      <c r="L1456" s="10"/>
      <c r="O1456" s="163"/>
    </row>
    <row r="1457" spans="11:15" ht="12.75">
      <c r="K1457" s="163"/>
      <c r="L1457" s="10"/>
      <c r="O1457" s="163"/>
    </row>
    <row r="1458" spans="11:15" ht="12.75">
      <c r="K1458" s="163"/>
      <c r="L1458" s="10"/>
      <c r="O1458" s="163"/>
    </row>
    <row r="1459" spans="11:15" ht="12.75">
      <c r="K1459" s="163"/>
      <c r="L1459" s="10"/>
      <c r="O1459" s="163"/>
    </row>
    <row r="1460" spans="11:15" ht="12.75">
      <c r="K1460" s="163"/>
      <c r="L1460" s="10"/>
      <c r="O1460" s="163"/>
    </row>
    <row r="1461" spans="11:15" ht="12.75">
      <c r="K1461" s="163"/>
      <c r="L1461" s="10"/>
      <c r="O1461" s="163"/>
    </row>
    <row r="1462" spans="11:15" ht="12.75">
      <c r="K1462" s="163"/>
      <c r="L1462" s="10"/>
      <c r="O1462" s="163"/>
    </row>
    <row r="1463" spans="11:15" ht="12.75">
      <c r="K1463" s="163"/>
      <c r="L1463" s="10"/>
      <c r="O1463" s="163"/>
    </row>
    <row r="1464" spans="11:15" ht="12.75">
      <c r="K1464" s="163"/>
      <c r="L1464" s="10"/>
      <c r="O1464" s="163"/>
    </row>
    <row r="1465" spans="11:15" ht="12.75">
      <c r="K1465" s="163"/>
      <c r="L1465" s="10"/>
      <c r="O1465" s="163"/>
    </row>
    <row r="1466" spans="11:15" ht="12.75">
      <c r="K1466" s="163"/>
      <c r="L1466" s="10"/>
      <c r="O1466" s="163"/>
    </row>
    <row r="1467" spans="11:15" ht="12.75">
      <c r="K1467" s="163"/>
      <c r="L1467" s="10"/>
      <c r="O1467" s="163"/>
    </row>
    <row r="1468" spans="11:15" ht="12.75">
      <c r="K1468" s="163"/>
      <c r="L1468" s="10"/>
      <c r="O1468" s="163"/>
    </row>
    <row r="1469" spans="11:15" ht="12.75">
      <c r="K1469" s="163"/>
      <c r="L1469" s="10"/>
      <c r="O1469" s="163"/>
    </row>
    <row r="1470" spans="11:15" ht="12.75">
      <c r="K1470" s="163"/>
      <c r="L1470" s="10"/>
      <c r="O1470" s="163"/>
    </row>
    <row r="1471" spans="11:15" ht="12.75">
      <c r="K1471" s="163"/>
      <c r="L1471" s="10"/>
      <c r="O1471" s="163"/>
    </row>
    <row r="1472" spans="11:15" ht="12.75">
      <c r="K1472" s="163"/>
      <c r="L1472" s="10"/>
      <c r="O1472" s="163"/>
    </row>
    <row r="1473" spans="11:15" ht="12.75">
      <c r="K1473" s="163"/>
      <c r="L1473" s="10"/>
      <c r="O1473" s="163"/>
    </row>
    <row r="1474" spans="11:15" ht="12.75">
      <c r="K1474" s="163"/>
      <c r="L1474" s="10"/>
      <c r="O1474" s="163"/>
    </row>
    <row r="1475" spans="11:15" ht="12.75">
      <c r="K1475" s="163"/>
      <c r="L1475" s="10"/>
      <c r="O1475" s="163"/>
    </row>
    <row r="1476" spans="11:15" ht="12.75">
      <c r="K1476" s="163"/>
      <c r="L1476" s="10"/>
      <c r="O1476" s="163"/>
    </row>
    <row r="1477" spans="11:15" ht="12.75">
      <c r="K1477" s="163"/>
      <c r="L1477" s="10"/>
      <c r="O1477" s="163"/>
    </row>
    <row r="1478" spans="11:15" ht="12.75">
      <c r="K1478" s="163"/>
      <c r="L1478" s="10"/>
      <c r="O1478" s="163"/>
    </row>
    <row r="1479" spans="11:15" ht="12.75">
      <c r="K1479" s="163"/>
      <c r="L1479" s="10"/>
      <c r="O1479" s="163"/>
    </row>
    <row r="1480" spans="11:15" ht="12.75">
      <c r="K1480" s="163"/>
      <c r="L1480" s="10"/>
      <c r="O1480" s="163"/>
    </row>
    <row r="1481" spans="11:15" ht="12.75">
      <c r="K1481" s="163"/>
      <c r="L1481" s="10"/>
      <c r="O1481" s="163"/>
    </row>
    <row r="1482" spans="11:15" ht="12.75">
      <c r="K1482" s="163"/>
      <c r="L1482" s="10"/>
      <c r="O1482" s="163"/>
    </row>
    <row r="1483" spans="11:15" ht="12.75">
      <c r="K1483" s="163"/>
      <c r="L1483" s="10"/>
      <c r="O1483" s="163"/>
    </row>
    <row r="1484" spans="11:15" ht="12.75">
      <c r="K1484" s="163"/>
      <c r="L1484" s="10"/>
      <c r="O1484" s="163"/>
    </row>
    <row r="1485" spans="11:15" ht="12.75">
      <c r="K1485" s="163"/>
      <c r="L1485" s="10"/>
      <c r="O1485" s="163"/>
    </row>
    <row r="1486" spans="11:15" ht="12.75">
      <c r="K1486" s="163"/>
      <c r="L1486" s="10"/>
      <c r="O1486" s="163"/>
    </row>
    <row r="1487" spans="11:15" ht="12.75">
      <c r="K1487" s="163"/>
      <c r="L1487" s="10"/>
      <c r="O1487" s="163"/>
    </row>
    <row r="1488" spans="11:15" ht="12.75">
      <c r="K1488" s="163"/>
      <c r="L1488" s="10"/>
      <c r="O1488" s="163"/>
    </row>
    <row r="1489" spans="11:15" ht="12.75">
      <c r="K1489" s="163"/>
      <c r="L1489" s="10"/>
      <c r="O1489" s="163"/>
    </row>
    <row r="1490" spans="11:15" ht="12.75">
      <c r="K1490" s="163"/>
      <c r="L1490" s="10"/>
      <c r="O1490" s="163"/>
    </row>
    <row r="1491" spans="11:15" ht="12.75">
      <c r="K1491" s="163"/>
      <c r="L1491" s="10"/>
      <c r="O1491" s="163"/>
    </row>
    <row r="1492" spans="11:15" ht="12.75">
      <c r="K1492" s="163"/>
      <c r="L1492" s="10"/>
      <c r="O1492" s="163"/>
    </row>
    <row r="1493" spans="11:15" ht="12.75">
      <c r="K1493" s="163"/>
      <c r="L1493" s="10"/>
      <c r="O1493" s="163"/>
    </row>
    <row r="1494" spans="11:15" ht="12.75">
      <c r="K1494" s="163"/>
      <c r="L1494" s="10"/>
      <c r="O1494" s="163"/>
    </row>
    <row r="1495" spans="11:15" ht="12.75">
      <c r="K1495" s="163"/>
      <c r="L1495" s="10"/>
      <c r="O1495" s="163"/>
    </row>
    <row r="1496" spans="11:15" ht="12.75">
      <c r="K1496" s="163"/>
      <c r="L1496" s="10"/>
      <c r="O1496" s="163"/>
    </row>
    <row r="1497" spans="11:15" ht="12.75">
      <c r="K1497" s="163"/>
      <c r="L1497" s="10"/>
      <c r="O1497" s="163"/>
    </row>
    <row r="1498" spans="11:15" ht="12.75">
      <c r="K1498" s="163"/>
      <c r="L1498" s="10"/>
      <c r="O1498" s="163"/>
    </row>
    <row r="1499" spans="11:15" ht="12.75">
      <c r="K1499" s="163"/>
      <c r="L1499" s="10"/>
      <c r="O1499" s="163"/>
    </row>
    <row r="1500" spans="11:15" ht="12.75">
      <c r="K1500" s="163"/>
      <c r="L1500" s="10"/>
      <c r="O1500" s="163"/>
    </row>
    <row r="1501" spans="11:15" ht="12.75">
      <c r="K1501" s="163"/>
      <c r="L1501" s="10"/>
      <c r="O1501" s="163"/>
    </row>
    <row r="1502" spans="11:15" ht="12.75">
      <c r="K1502" s="163"/>
      <c r="L1502" s="10"/>
      <c r="O1502" s="163"/>
    </row>
    <row r="1503" spans="11:15" ht="12.75">
      <c r="K1503" s="163"/>
      <c r="L1503" s="10"/>
      <c r="O1503" s="163"/>
    </row>
    <row r="1504" spans="11:15" ht="12.75">
      <c r="K1504" s="163"/>
      <c r="L1504" s="10"/>
      <c r="O1504" s="163"/>
    </row>
    <row r="1505" spans="11:15" ht="12.75">
      <c r="K1505" s="163"/>
      <c r="L1505" s="10"/>
      <c r="O1505" s="163"/>
    </row>
    <row r="1506" spans="11:15" ht="12.75">
      <c r="K1506" s="163"/>
      <c r="L1506" s="10"/>
      <c r="O1506" s="163"/>
    </row>
    <row r="1507" spans="11:15" ht="12.75">
      <c r="K1507" s="163"/>
      <c r="L1507" s="10"/>
      <c r="O1507" s="163"/>
    </row>
    <row r="1508" spans="11:15" ht="12.75">
      <c r="K1508" s="163"/>
      <c r="L1508" s="10"/>
      <c r="O1508" s="163"/>
    </row>
    <row r="1509" spans="11:15" ht="12.75">
      <c r="K1509" s="163"/>
      <c r="L1509" s="10"/>
      <c r="O1509" s="163"/>
    </row>
    <row r="1510" spans="11:15" ht="12.75">
      <c r="K1510" s="163"/>
      <c r="L1510" s="10"/>
      <c r="O1510" s="163"/>
    </row>
    <row r="1511" spans="11:15" ht="12.75">
      <c r="K1511" s="163"/>
      <c r="L1511" s="10"/>
      <c r="O1511" s="163"/>
    </row>
    <row r="1512" spans="11:15" ht="12.75">
      <c r="K1512" s="163"/>
      <c r="L1512" s="10"/>
      <c r="O1512" s="163"/>
    </row>
    <row r="1513" spans="11:15" ht="12.75">
      <c r="K1513" s="163"/>
      <c r="L1513" s="10"/>
      <c r="O1513" s="163"/>
    </row>
    <row r="1514" spans="11:15" ht="12.75">
      <c r="K1514" s="163"/>
      <c r="L1514" s="10"/>
      <c r="O1514" s="163"/>
    </row>
    <row r="1515" spans="11:15" ht="12.75">
      <c r="K1515" s="163"/>
      <c r="L1515" s="10"/>
      <c r="O1515" s="163"/>
    </row>
    <row r="1516" spans="11:15" ht="12.75">
      <c r="K1516" s="163"/>
      <c r="L1516" s="10"/>
      <c r="O1516" s="163"/>
    </row>
    <row r="1517" spans="11:15" ht="12.75">
      <c r="K1517" s="163"/>
      <c r="L1517" s="10"/>
      <c r="O1517" s="163"/>
    </row>
    <row r="1518" spans="11:15" ht="12.75">
      <c r="K1518" s="163"/>
      <c r="L1518" s="10"/>
      <c r="O1518" s="163"/>
    </row>
    <row r="1519" spans="11:15" ht="12.75">
      <c r="K1519" s="163"/>
      <c r="L1519" s="10"/>
      <c r="O1519" s="163"/>
    </row>
    <row r="1520" spans="11:15" ht="12.75">
      <c r="K1520" s="163"/>
      <c r="L1520" s="10"/>
      <c r="O1520" s="163"/>
    </row>
    <row r="1521" spans="11:15" ht="12.75">
      <c r="K1521" s="163"/>
      <c r="L1521" s="10"/>
      <c r="O1521" s="163"/>
    </row>
    <row r="1522" spans="11:15" ht="12.75">
      <c r="K1522" s="163"/>
      <c r="L1522" s="10"/>
      <c r="O1522" s="163"/>
    </row>
    <row r="1523" spans="11:15" ht="12.75">
      <c r="K1523" s="163"/>
      <c r="L1523" s="10"/>
      <c r="O1523" s="163"/>
    </row>
    <row r="1524" spans="11:15" ht="12.75">
      <c r="K1524" s="163"/>
      <c r="L1524" s="10"/>
      <c r="O1524" s="163"/>
    </row>
    <row r="1525" spans="11:15" ht="12.75">
      <c r="K1525" s="163"/>
      <c r="L1525" s="10"/>
      <c r="O1525" s="163"/>
    </row>
    <row r="1526" spans="11:15" ht="12.75">
      <c r="K1526" s="163"/>
      <c r="L1526" s="10"/>
      <c r="O1526" s="163"/>
    </row>
    <row r="1527" spans="11:15" ht="12.75">
      <c r="K1527" s="163"/>
      <c r="L1527" s="10"/>
      <c r="O1527" s="163"/>
    </row>
    <row r="1528" spans="11:15" ht="12.75">
      <c r="K1528" s="163"/>
      <c r="L1528" s="10"/>
      <c r="O1528" s="163"/>
    </row>
    <row r="1529" spans="11:15" ht="12.75">
      <c r="K1529" s="163"/>
      <c r="L1529" s="10"/>
      <c r="O1529" s="163"/>
    </row>
    <row r="1530" spans="11:15" ht="12.75">
      <c r="K1530" s="163"/>
      <c r="L1530" s="10"/>
      <c r="O1530" s="163"/>
    </row>
    <row r="1531" spans="11:15" ht="12.75">
      <c r="K1531" s="163"/>
      <c r="L1531" s="10"/>
      <c r="O1531" s="163"/>
    </row>
    <row r="1532" spans="11:15" ht="12.75">
      <c r="K1532" s="163"/>
      <c r="L1532" s="10"/>
      <c r="O1532" s="163"/>
    </row>
    <row r="1533" spans="11:15" ht="12.75">
      <c r="K1533" s="163"/>
      <c r="L1533" s="10"/>
      <c r="O1533" s="163"/>
    </row>
    <row r="1534" spans="11:15" ht="12.75">
      <c r="K1534" s="163"/>
      <c r="L1534" s="10"/>
      <c r="O1534" s="163"/>
    </row>
    <row r="1535" spans="11:15" ht="12.75">
      <c r="K1535" s="163"/>
      <c r="L1535" s="10"/>
      <c r="O1535" s="163"/>
    </row>
    <row r="1536" spans="11:15" ht="12.75">
      <c r="K1536" s="163"/>
      <c r="L1536" s="10"/>
      <c r="O1536" s="163"/>
    </row>
    <row r="1537" spans="11:15" ht="12.75">
      <c r="K1537" s="163"/>
      <c r="L1537" s="10"/>
      <c r="O1537" s="163"/>
    </row>
    <row r="1538" spans="11:15" ht="12.75">
      <c r="K1538" s="163"/>
      <c r="L1538" s="10"/>
      <c r="O1538" s="163"/>
    </row>
    <row r="1539" spans="11:15" ht="12.75">
      <c r="K1539" s="163"/>
      <c r="L1539" s="10"/>
      <c r="O1539" s="163"/>
    </row>
    <row r="1540" spans="11:15" ht="12.75">
      <c r="K1540" s="163"/>
      <c r="L1540" s="10"/>
      <c r="O1540" s="163"/>
    </row>
    <row r="1541" spans="11:15" ht="12.75">
      <c r="K1541" s="163"/>
      <c r="L1541" s="10"/>
      <c r="O1541" s="163"/>
    </row>
    <row r="1542" spans="11:15" ht="12.75">
      <c r="K1542" s="163"/>
      <c r="L1542" s="10"/>
      <c r="O1542" s="163"/>
    </row>
    <row r="1543" spans="11:15" ht="12.75">
      <c r="K1543" s="163"/>
      <c r="L1543" s="10"/>
      <c r="O1543" s="163"/>
    </row>
    <row r="1544" spans="11:15" ht="12.75">
      <c r="K1544" s="163"/>
      <c r="L1544" s="10"/>
      <c r="O1544" s="163"/>
    </row>
    <row r="1545" spans="11:15" ht="12.75">
      <c r="K1545" s="163"/>
      <c r="L1545" s="10"/>
      <c r="O1545" s="163"/>
    </row>
    <row r="1546" spans="11:15" ht="12.75">
      <c r="K1546" s="163"/>
      <c r="L1546" s="10"/>
      <c r="O1546" s="163"/>
    </row>
    <row r="1547" spans="11:15" ht="12.75">
      <c r="K1547" s="163"/>
      <c r="L1547" s="10"/>
      <c r="O1547" s="163"/>
    </row>
    <row r="1548" spans="11:15" ht="12.75">
      <c r="K1548" s="163"/>
      <c r="L1548" s="10"/>
      <c r="O1548" s="163"/>
    </row>
    <row r="1549" spans="11:15" ht="12.75">
      <c r="K1549" s="163"/>
      <c r="L1549" s="10"/>
      <c r="O1549" s="163"/>
    </row>
    <row r="1550" spans="11:15" ht="12.75">
      <c r="K1550" s="163"/>
      <c r="L1550" s="10"/>
      <c r="O1550" s="163"/>
    </row>
    <row r="1551" spans="11:15" ht="12.75">
      <c r="K1551" s="163"/>
      <c r="L1551" s="10"/>
      <c r="O1551" s="163"/>
    </row>
    <row r="1552" spans="11:15" ht="12.75">
      <c r="K1552" s="163"/>
      <c r="L1552" s="10"/>
      <c r="O1552" s="163"/>
    </row>
    <row r="1553" spans="11:15" ht="12.75">
      <c r="K1553" s="163"/>
      <c r="L1553" s="10"/>
      <c r="O1553" s="163"/>
    </row>
    <row r="1554" spans="11:15" ht="12.75">
      <c r="K1554" s="163"/>
      <c r="L1554" s="10"/>
      <c r="O1554" s="163"/>
    </row>
    <row r="1555" spans="11:15" ht="12.75">
      <c r="K1555" s="163"/>
      <c r="L1555" s="10"/>
      <c r="O1555" s="163"/>
    </row>
    <row r="1556" spans="11:15" ht="12.75">
      <c r="K1556" s="163"/>
      <c r="L1556" s="10"/>
      <c r="O1556" s="163"/>
    </row>
    <row r="1557" spans="11:15" ht="12.75">
      <c r="K1557" s="163"/>
      <c r="L1557" s="10"/>
      <c r="O1557" s="163"/>
    </row>
    <row r="1558" spans="11:15" ht="12.75">
      <c r="K1558" s="163"/>
      <c r="L1558" s="10"/>
      <c r="O1558" s="163"/>
    </row>
    <row r="1559" spans="11:15" ht="12.75">
      <c r="K1559" s="163"/>
      <c r="L1559" s="10"/>
      <c r="O1559" s="163"/>
    </row>
    <row r="1560" spans="11:15" ht="12.75">
      <c r="K1560" s="163"/>
      <c r="L1560" s="10"/>
      <c r="O1560" s="163"/>
    </row>
    <row r="1561" spans="11:15" ht="12.75">
      <c r="K1561" s="163"/>
      <c r="L1561" s="10"/>
      <c r="O1561" s="163"/>
    </row>
    <row r="1562" spans="11:15" ht="12.75">
      <c r="K1562" s="163"/>
      <c r="L1562" s="10"/>
      <c r="O1562" s="163"/>
    </row>
    <row r="1563" spans="11:15" ht="12.75">
      <c r="K1563" s="163"/>
      <c r="L1563" s="10"/>
      <c r="O1563" s="163"/>
    </row>
    <row r="1564" spans="11:15" ht="12.75">
      <c r="K1564" s="163"/>
      <c r="L1564" s="10"/>
      <c r="O1564" s="163"/>
    </row>
    <row r="1565" spans="11:15" ht="12.75">
      <c r="K1565" s="163"/>
      <c r="L1565" s="10"/>
      <c r="O1565" s="163"/>
    </row>
    <row r="1566" spans="11:15" ht="12.75">
      <c r="K1566" s="163"/>
      <c r="L1566" s="10"/>
      <c r="O1566" s="163"/>
    </row>
    <row r="1567" spans="11:15" ht="12.75">
      <c r="K1567" s="163"/>
      <c r="L1567" s="10"/>
      <c r="O1567" s="163"/>
    </row>
    <row r="1568" spans="11:15" ht="12.75">
      <c r="K1568" s="163"/>
      <c r="L1568" s="10"/>
      <c r="O1568" s="163"/>
    </row>
    <row r="1569" spans="11:15" ht="12.75">
      <c r="K1569" s="163"/>
      <c r="L1569" s="10"/>
      <c r="O1569" s="163"/>
    </row>
    <row r="1570" spans="11:15" ht="12.75">
      <c r="K1570" s="163"/>
      <c r="L1570" s="10"/>
      <c r="O1570" s="163"/>
    </row>
    <row r="1571" spans="11:15" ht="12.75">
      <c r="K1571" s="163"/>
      <c r="L1571" s="10"/>
      <c r="O1571" s="163"/>
    </row>
    <row r="1572" spans="11:15" ht="12.75">
      <c r="K1572" s="163"/>
      <c r="L1572" s="10"/>
      <c r="O1572" s="163"/>
    </row>
    <row r="1573" spans="11:15" ht="12.75">
      <c r="K1573" s="163"/>
      <c r="L1573" s="10"/>
      <c r="O1573" s="163"/>
    </row>
    <row r="1574" spans="11:15" ht="12.75">
      <c r="K1574" s="163"/>
      <c r="L1574" s="10"/>
      <c r="O1574" s="163"/>
    </row>
    <row r="1575" spans="11:15" ht="12.75">
      <c r="K1575" s="163"/>
      <c r="L1575" s="10"/>
      <c r="O1575" s="163"/>
    </row>
    <row r="1576" spans="11:15" ht="12.75">
      <c r="K1576" s="163"/>
      <c r="L1576" s="10"/>
      <c r="O1576" s="163"/>
    </row>
    <row r="1577" spans="11:15" ht="12.75">
      <c r="K1577" s="163"/>
      <c r="L1577" s="10"/>
      <c r="O1577" s="163"/>
    </row>
    <row r="1578" spans="11:15" ht="12.75">
      <c r="K1578" s="163"/>
      <c r="L1578" s="10"/>
      <c r="O1578" s="163"/>
    </row>
    <row r="1579" spans="11:15" ht="12.75">
      <c r="K1579" s="163"/>
      <c r="L1579" s="10"/>
      <c r="O1579" s="163"/>
    </row>
    <row r="1580" spans="11:15" ht="12.75">
      <c r="K1580" s="163"/>
      <c r="L1580" s="10"/>
      <c r="O1580" s="163"/>
    </row>
    <row r="1581" spans="11:15" ht="12.75">
      <c r="K1581" s="163"/>
      <c r="L1581" s="10"/>
      <c r="O1581" s="163"/>
    </row>
    <row r="1582" spans="11:15" ht="12.75">
      <c r="K1582" s="163"/>
      <c r="L1582" s="10"/>
      <c r="O1582" s="163"/>
    </row>
    <row r="1583" spans="11:15" ht="12.75">
      <c r="K1583" s="163"/>
      <c r="L1583" s="10"/>
      <c r="O1583" s="163"/>
    </row>
    <row r="1584" spans="11:15" ht="12.75">
      <c r="K1584" s="163"/>
      <c r="L1584" s="10"/>
      <c r="O1584" s="163"/>
    </row>
    <row r="1585" spans="11:15" ht="12.75">
      <c r="K1585" s="163"/>
      <c r="L1585" s="10"/>
      <c r="O1585" s="163"/>
    </row>
    <row r="1586" spans="11:15" ht="12.75">
      <c r="K1586" s="163"/>
      <c r="L1586" s="10"/>
      <c r="O1586" s="163"/>
    </row>
    <row r="1587" spans="11:15" ht="12.75">
      <c r="K1587" s="163"/>
      <c r="L1587" s="10"/>
      <c r="O1587" s="163"/>
    </row>
    <row r="1588" spans="11:15" ht="12.75">
      <c r="K1588" s="163"/>
      <c r="L1588" s="10"/>
      <c r="O1588" s="163"/>
    </row>
    <row r="1589" spans="11:15" ht="12.75">
      <c r="K1589" s="163"/>
      <c r="L1589" s="10"/>
      <c r="O1589" s="163"/>
    </row>
    <row r="1590" spans="11:15" ht="12.75">
      <c r="K1590" s="163"/>
      <c r="L1590" s="10"/>
      <c r="O1590" s="163"/>
    </row>
    <row r="1591" spans="11:15" ht="12.75">
      <c r="K1591" s="163"/>
      <c r="L1591" s="10"/>
      <c r="O1591" s="163"/>
    </row>
    <row r="1592" spans="11:15" ht="12.75">
      <c r="K1592" s="163"/>
      <c r="L1592" s="10"/>
      <c r="O1592" s="163"/>
    </row>
    <row r="1593" spans="11:15" ht="12.75">
      <c r="K1593" s="163"/>
      <c r="L1593" s="10"/>
      <c r="O1593" s="163"/>
    </row>
    <row r="1594" spans="11:15" ht="12.75">
      <c r="K1594" s="163"/>
      <c r="L1594" s="10"/>
      <c r="O1594" s="163"/>
    </row>
    <row r="1595" spans="11:15" ht="12.75">
      <c r="K1595" s="163"/>
      <c r="L1595" s="10"/>
      <c r="O1595" s="163"/>
    </row>
    <row r="1596" spans="11:15" ht="12.75">
      <c r="K1596" s="163"/>
      <c r="L1596" s="10"/>
      <c r="O1596" s="163"/>
    </row>
    <row r="1597" spans="11:15" ht="12.75">
      <c r="K1597" s="163"/>
      <c r="L1597" s="10"/>
      <c r="O1597" s="163"/>
    </row>
    <row r="1598" spans="11:15" ht="12.75">
      <c r="K1598" s="163"/>
      <c r="L1598" s="10"/>
      <c r="O1598" s="163"/>
    </row>
    <row r="1599" spans="11:15" ht="12.75">
      <c r="K1599" s="163"/>
      <c r="L1599" s="10"/>
      <c r="O1599" s="163"/>
    </row>
    <row r="1600" spans="11:15" ht="12.75">
      <c r="K1600" s="163"/>
      <c r="L1600" s="10"/>
      <c r="O1600" s="163"/>
    </row>
    <row r="1601" spans="11:15" ht="12.75">
      <c r="K1601" s="163"/>
      <c r="L1601" s="10"/>
      <c r="O1601" s="163"/>
    </row>
    <row r="1602" spans="11:15" ht="12.75">
      <c r="K1602" s="163"/>
      <c r="L1602" s="10"/>
      <c r="O1602" s="163"/>
    </row>
    <row r="1603" spans="11:15" ht="12.75">
      <c r="K1603" s="163"/>
      <c r="L1603" s="10"/>
      <c r="O1603" s="163"/>
    </row>
    <row r="1604" spans="11:15" ht="12.75">
      <c r="K1604" s="163"/>
      <c r="L1604" s="10"/>
      <c r="O1604" s="163"/>
    </row>
    <row r="1605" spans="11:15" ht="12.75">
      <c r="K1605" s="163"/>
      <c r="L1605" s="10"/>
      <c r="O1605" s="163"/>
    </row>
    <row r="1606" spans="11:15" ht="12.75">
      <c r="K1606" s="163"/>
      <c r="L1606" s="10"/>
      <c r="O1606" s="163"/>
    </row>
    <row r="1607" spans="11:15" ht="12.75">
      <c r="K1607" s="163"/>
      <c r="L1607" s="10"/>
      <c r="O1607" s="163"/>
    </row>
    <row r="1608" spans="11:15" ht="12.75">
      <c r="K1608" s="163"/>
      <c r="L1608" s="10"/>
      <c r="O1608" s="163"/>
    </row>
    <row r="1609" spans="11:15" ht="12.75">
      <c r="K1609" s="163"/>
      <c r="L1609" s="10"/>
      <c r="O1609" s="163"/>
    </row>
    <row r="1610" spans="11:15" ht="12.75">
      <c r="K1610" s="163"/>
      <c r="L1610" s="10"/>
      <c r="O1610" s="163"/>
    </row>
    <row r="1611" spans="11:15" ht="12.75">
      <c r="K1611" s="163"/>
      <c r="L1611" s="10"/>
      <c r="O1611" s="163"/>
    </row>
    <row r="1612" spans="11:15" ht="12.75">
      <c r="K1612" s="163"/>
      <c r="L1612" s="10"/>
      <c r="O1612" s="163"/>
    </row>
    <row r="1613" spans="11:15" ht="12.75">
      <c r="K1613" s="163"/>
      <c r="L1613" s="10"/>
      <c r="O1613" s="163"/>
    </row>
    <row r="1614" spans="11:15" ht="12.75">
      <c r="K1614" s="163"/>
      <c r="L1614" s="10"/>
      <c r="O1614" s="163"/>
    </row>
    <row r="1615" spans="11:15" ht="12.75">
      <c r="K1615" s="163"/>
      <c r="L1615" s="10"/>
      <c r="O1615" s="163"/>
    </row>
    <row r="1616" spans="11:15" ht="12.75">
      <c r="K1616" s="163"/>
      <c r="L1616" s="10"/>
      <c r="O1616" s="163"/>
    </row>
    <row r="1617" spans="11:15" ht="12.75">
      <c r="K1617" s="163"/>
      <c r="L1617" s="10"/>
      <c r="O1617" s="163"/>
    </row>
    <row r="1618" spans="11:15" ht="12.75">
      <c r="K1618" s="163"/>
      <c r="L1618" s="10"/>
      <c r="O1618" s="163"/>
    </row>
    <row r="1619" spans="11:15" ht="12.75">
      <c r="K1619" s="163"/>
      <c r="L1619" s="10"/>
      <c r="O1619" s="163"/>
    </row>
    <row r="1620" spans="11:15" ht="12.75">
      <c r="K1620" s="163"/>
      <c r="L1620" s="10"/>
      <c r="O1620" s="163"/>
    </row>
    <row r="1621" spans="11:15" ht="12.75">
      <c r="K1621" s="163"/>
      <c r="L1621" s="10"/>
      <c r="O1621" s="163"/>
    </row>
    <row r="1622" spans="11:15" ht="12.75">
      <c r="K1622" s="163"/>
      <c r="L1622" s="10"/>
      <c r="O1622" s="163"/>
    </row>
    <row r="1623" spans="11:15" ht="12.75">
      <c r="K1623" s="163"/>
      <c r="L1623" s="10"/>
      <c r="O1623" s="163"/>
    </row>
    <row r="1624" spans="11:15" ht="12.75">
      <c r="K1624" s="163"/>
      <c r="L1624" s="10"/>
      <c r="O1624" s="163"/>
    </row>
    <row r="1625" spans="11:15" ht="12.75">
      <c r="K1625" s="163"/>
      <c r="L1625" s="10"/>
      <c r="O1625" s="163"/>
    </row>
    <row r="1626" spans="11:15" ht="12.75">
      <c r="K1626" s="163"/>
      <c r="L1626" s="10"/>
      <c r="O1626" s="163"/>
    </row>
    <row r="1627" spans="11:15" ht="12.75">
      <c r="K1627" s="163"/>
      <c r="L1627" s="10"/>
      <c r="O1627" s="163"/>
    </row>
    <row r="1628" spans="11:15" ht="12.75">
      <c r="K1628" s="163"/>
      <c r="L1628" s="10"/>
      <c r="O1628" s="163"/>
    </row>
    <row r="1629" spans="11:15" ht="12.75">
      <c r="K1629" s="163"/>
      <c r="L1629" s="10"/>
      <c r="O1629" s="163"/>
    </row>
    <row r="1630" spans="11:15" ht="12.75">
      <c r="K1630" s="163"/>
      <c r="L1630" s="10"/>
      <c r="O1630" s="163"/>
    </row>
    <row r="1631" spans="11:15" ht="12.75">
      <c r="K1631" s="163"/>
      <c r="L1631" s="10"/>
      <c r="O1631" s="163"/>
    </row>
    <row r="1632" spans="11:15" ht="12.75">
      <c r="K1632" s="163"/>
      <c r="L1632" s="10"/>
      <c r="O1632" s="163"/>
    </row>
    <row r="1633" spans="11:15" ht="12.75">
      <c r="K1633" s="163"/>
      <c r="L1633" s="10"/>
      <c r="O1633" s="163"/>
    </row>
    <row r="1634" spans="11:15" ht="12.75">
      <c r="K1634" s="163"/>
      <c r="L1634" s="10"/>
      <c r="O1634" s="163"/>
    </row>
    <row r="1635" spans="11:15" ht="12.75">
      <c r="K1635" s="163"/>
      <c r="L1635" s="10"/>
      <c r="O1635" s="163"/>
    </row>
    <row r="1636" spans="11:15" ht="12.75">
      <c r="K1636" s="163"/>
      <c r="L1636" s="10"/>
      <c r="O1636" s="163"/>
    </row>
    <row r="1637" spans="11:15" ht="12.75">
      <c r="K1637" s="163"/>
      <c r="L1637" s="10"/>
      <c r="O1637" s="163"/>
    </row>
    <row r="1638" spans="11:15" ht="12.75">
      <c r="K1638" s="163"/>
      <c r="L1638" s="10"/>
      <c r="O1638" s="163"/>
    </row>
    <row r="1639" spans="11:15" ht="12.75">
      <c r="K1639" s="163"/>
      <c r="L1639" s="10"/>
      <c r="O1639" s="163"/>
    </row>
    <row r="1640" spans="11:15" ht="12.75">
      <c r="K1640" s="163"/>
      <c r="L1640" s="10"/>
      <c r="O1640" s="163"/>
    </row>
    <row r="1641" spans="11:15" ht="12.75">
      <c r="K1641" s="163"/>
      <c r="L1641" s="10"/>
      <c r="O1641" s="163"/>
    </row>
    <row r="1642" spans="11:15" ht="12.75">
      <c r="K1642" s="163"/>
      <c r="L1642" s="10"/>
      <c r="O1642" s="163"/>
    </row>
    <row r="1643" spans="11:15" ht="12.75">
      <c r="K1643" s="163"/>
      <c r="L1643" s="10"/>
      <c r="O1643" s="163"/>
    </row>
    <row r="1644" spans="11:15" ht="12.75">
      <c r="K1644" s="163"/>
      <c r="L1644" s="10"/>
      <c r="O1644" s="163"/>
    </row>
    <row r="1645" spans="11:15" ht="12.75">
      <c r="K1645" s="163"/>
      <c r="L1645" s="10"/>
      <c r="O1645" s="163"/>
    </row>
    <row r="1646" spans="11:15" ht="12.75">
      <c r="K1646" s="163"/>
      <c r="L1646" s="10"/>
      <c r="O1646" s="163"/>
    </row>
    <row r="1647" spans="11:15" ht="12.75">
      <c r="K1647" s="163"/>
      <c r="L1647" s="10"/>
      <c r="O1647" s="163"/>
    </row>
    <row r="1648" spans="11:15" ht="12.75">
      <c r="K1648" s="163"/>
      <c r="L1648" s="10"/>
      <c r="O1648" s="163"/>
    </row>
    <row r="1649" spans="11:15" ht="12.75">
      <c r="K1649" s="163"/>
      <c r="L1649" s="10"/>
      <c r="O1649" s="163"/>
    </row>
    <row r="1650" spans="11:15" ht="12.75">
      <c r="K1650" s="163"/>
      <c r="L1650" s="10"/>
      <c r="O1650" s="163"/>
    </row>
    <row r="1651" spans="11:15" ht="12.75">
      <c r="K1651" s="163"/>
      <c r="L1651" s="10"/>
      <c r="O1651" s="163"/>
    </row>
    <row r="1652" spans="11:15" ht="12.75">
      <c r="K1652" s="163"/>
      <c r="L1652" s="10"/>
      <c r="O1652" s="163"/>
    </row>
    <row r="1653" spans="11:15" ht="12.75">
      <c r="K1653" s="163"/>
      <c r="L1653" s="10"/>
      <c r="O1653" s="163"/>
    </row>
    <row r="1654" spans="11:15" ht="12.75">
      <c r="K1654" s="163"/>
      <c r="L1654" s="10"/>
      <c r="O1654" s="163"/>
    </row>
    <row r="1655" spans="11:15" ht="12.75">
      <c r="K1655" s="163"/>
      <c r="L1655" s="10"/>
      <c r="O1655" s="163"/>
    </row>
    <row r="1656" spans="11:15" ht="12.75">
      <c r="K1656" s="163"/>
      <c r="L1656" s="10"/>
      <c r="O1656" s="163"/>
    </row>
    <row r="1657" spans="11:15" ht="12.75">
      <c r="K1657" s="163"/>
      <c r="L1657" s="10"/>
      <c r="O1657" s="163"/>
    </row>
    <row r="1658" spans="11:15" ht="12.75">
      <c r="K1658" s="163"/>
      <c r="L1658" s="10"/>
      <c r="O1658" s="163"/>
    </row>
    <row r="1659" spans="11:15" ht="12.75">
      <c r="K1659" s="163"/>
      <c r="L1659" s="10"/>
      <c r="O1659" s="163"/>
    </row>
    <row r="1660" spans="11:15" ht="12.75">
      <c r="K1660" s="163"/>
      <c r="L1660" s="10"/>
      <c r="O1660" s="163"/>
    </row>
    <row r="1661" spans="11:15" ht="12.75">
      <c r="K1661" s="163"/>
      <c r="L1661" s="10"/>
      <c r="O1661" s="163"/>
    </row>
    <row r="1662" spans="11:15" ht="12.75">
      <c r="K1662" s="163"/>
      <c r="L1662" s="10"/>
      <c r="O1662" s="163"/>
    </row>
    <row r="1663" spans="11:15" ht="12.75">
      <c r="K1663" s="163"/>
      <c r="L1663" s="10"/>
      <c r="O1663" s="163"/>
    </row>
    <row r="1664" spans="11:15" ht="12.75">
      <c r="K1664" s="163"/>
      <c r="L1664" s="10"/>
      <c r="O1664" s="163"/>
    </row>
    <row r="1665" spans="11:15" ht="12.75">
      <c r="K1665" s="163"/>
      <c r="L1665" s="10"/>
      <c r="O1665" s="163"/>
    </row>
    <row r="1666" spans="11:15" ht="12.75">
      <c r="K1666" s="163"/>
      <c r="L1666" s="10"/>
      <c r="O1666" s="163"/>
    </row>
    <row r="1667" spans="11:15" ht="12.75">
      <c r="K1667" s="163"/>
      <c r="L1667" s="10"/>
      <c r="O1667" s="163"/>
    </row>
    <row r="1668" spans="11:15" ht="12.75">
      <c r="K1668" s="163"/>
      <c r="L1668" s="10"/>
      <c r="O1668" s="163"/>
    </row>
    <row r="1669" spans="11:15" ht="12.75">
      <c r="K1669" s="163"/>
      <c r="L1669" s="10"/>
      <c r="O1669" s="163"/>
    </row>
    <row r="1670" spans="11:15" ht="12.75">
      <c r="K1670" s="163"/>
      <c r="L1670" s="10"/>
      <c r="O1670" s="163"/>
    </row>
    <row r="1671" spans="11:15" ht="12.75">
      <c r="K1671" s="163"/>
      <c r="L1671" s="10"/>
      <c r="O1671" s="163"/>
    </row>
    <row r="1672" spans="11:15" ht="12.75">
      <c r="K1672" s="163"/>
      <c r="L1672" s="10"/>
      <c r="O1672" s="163"/>
    </row>
    <row r="1673" spans="11:15" ht="12.75">
      <c r="K1673" s="163"/>
      <c r="L1673" s="10"/>
      <c r="O1673" s="163"/>
    </row>
    <row r="1674" spans="11:15" ht="12.75">
      <c r="K1674" s="163"/>
      <c r="L1674" s="10"/>
      <c r="O1674" s="163"/>
    </row>
    <row r="1675" spans="11:15" ht="12.75">
      <c r="K1675" s="163"/>
      <c r="L1675" s="10"/>
      <c r="O1675" s="163"/>
    </row>
    <row r="1676" spans="11:15" ht="12.75">
      <c r="K1676" s="163"/>
      <c r="L1676" s="10"/>
      <c r="O1676" s="163"/>
    </row>
    <row r="1677" spans="11:15" ht="12.75">
      <c r="K1677" s="163"/>
      <c r="L1677" s="10"/>
      <c r="O1677" s="163"/>
    </row>
    <row r="1678" spans="11:15" ht="12.75">
      <c r="K1678" s="163"/>
      <c r="L1678" s="10"/>
      <c r="O1678" s="163"/>
    </row>
    <row r="1679" spans="11:15" ht="12.75">
      <c r="K1679" s="163"/>
      <c r="L1679" s="10"/>
      <c r="O1679" s="163"/>
    </row>
    <row r="1680" spans="11:15" ht="12.75">
      <c r="K1680" s="163"/>
      <c r="L1680" s="10"/>
      <c r="O1680" s="163"/>
    </row>
    <row r="1681" spans="11:15" ht="12.75">
      <c r="K1681" s="163"/>
      <c r="L1681" s="10"/>
      <c r="O1681" s="163"/>
    </row>
    <row r="1682" spans="11:15" ht="12.75">
      <c r="K1682" s="163"/>
      <c r="L1682" s="10"/>
      <c r="O1682" s="163"/>
    </row>
    <row r="1683" spans="11:15" ht="12.75">
      <c r="K1683" s="163"/>
      <c r="L1683" s="10"/>
      <c r="O1683" s="163"/>
    </row>
    <row r="1684" spans="11:15" ht="12.75">
      <c r="K1684" s="163"/>
      <c r="L1684" s="10"/>
      <c r="O1684" s="163"/>
    </row>
    <row r="1685" spans="11:15" ht="12.75">
      <c r="K1685" s="163"/>
      <c r="L1685" s="10"/>
      <c r="O1685" s="163"/>
    </row>
    <row r="1686" spans="11:15" ht="12.75">
      <c r="K1686" s="163"/>
      <c r="L1686" s="10"/>
      <c r="O1686" s="163"/>
    </row>
    <row r="1687" spans="11:15" ht="12.75">
      <c r="K1687" s="163"/>
      <c r="L1687" s="10"/>
      <c r="O1687" s="163"/>
    </row>
    <row r="1688" spans="11:15" ht="12.75">
      <c r="K1688" s="163"/>
      <c r="L1688" s="10"/>
      <c r="O1688" s="163"/>
    </row>
    <row r="1689" spans="11:15" ht="12.75">
      <c r="K1689" s="163"/>
      <c r="L1689" s="10"/>
      <c r="O1689" s="163"/>
    </row>
    <row r="1690" spans="11:15" ht="12.75">
      <c r="K1690" s="163"/>
      <c r="L1690" s="10"/>
      <c r="O1690" s="163"/>
    </row>
    <row r="1691" spans="11:15" ht="12.75">
      <c r="K1691" s="163"/>
      <c r="L1691" s="10"/>
      <c r="O1691" s="163"/>
    </row>
    <row r="1692" spans="11:15" ht="12.75">
      <c r="K1692" s="163"/>
      <c r="L1692" s="10"/>
      <c r="O1692" s="163"/>
    </row>
    <row r="1693" spans="11:15" ht="12.75">
      <c r="K1693" s="163"/>
      <c r="L1693" s="10"/>
      <c r="O1693" s="163"/>
    </row>
    <row r="1694" spans="11:15" ht="12.75">
      <c r="K1694" s="163"/>
      <c r="L1694" s="10"/>
      <c r="O1694" s="163"/>
    </row>
    <row r="1695" spans="11:15" ht="12.75">
      <c r="K1695" s="163"/>
      <c r="L1695" s="10"/>
      <c r="O1695" s="163"/>
    </row>
    <row r="1696" spans="11:15" ht="12.75">
      <c r="K1696" s="163"/>
      <c r="L1696" s="10"/>
      <c r="O1696" s="163"/>
    </row>
    <row r="1697" spans="11:15" ht="12.75">
      <c r="K1697" s="163"/>
      <c r="L1697" s="10"/>
      <c r="O1697" s="163"/>
    </row>
    <row r="1698" spans="11:15" ht="12.75">
      <c r="K1698" s="163"/>
      <c r="L1698" s="10"/>
      <c r="O1698" s="163"/>
    </row>
    <row r="1699" spans="11:15" ht="12.75">
      <c r="K1699" s="163"/>
      <c r="L1699" s="10"/>
      <c r="O1699" s="163"/>
    </row>
    <row r="1700" spans="11:15" ht="12.75">
      <c r="K1700" s="163"/>
      <c r="L1700" s="10"/>
      <c r="O1700" s="163"/>
    </row>
    <row r="1701" spans="11:15" ht="12.75">
      <c r="K1701" s="163"/>
      <c r="L1701" s="10"/>
      <c r="O1701" s="163"/>
    </row>
    <row r="1702" spans="11:15" ht="12.75">
      <c r="K1702" s="163"/>
      <c r="L1702" s="10"/>
      <c r="O1702" s="163"/>
    </row>
    <row r="1703" spans="11:15" ht="12.75">
      <c r="K1703" s="163"/>
      <c r="L1703" s="10"/>
      <c r="O1703" s="163"/>
    </row>
    <row r="1704" spans="11:15" ht="12.75">
      <c r="K1704" s="163"/>
      <c r="L1704" s="10"/>
      <c r="O1704" s="163"/>
    </row>
    <row r="1705" spans="11:15" ht="12.75">
      <c r="K1705" s="163"/>
      <c r="L1705" s="10"/>
      <c r="O1705" s="163"/>
    </row>
    <row r="1706" spans="11:15" ht="12.75">
      <c r="K1706" s="163"/>
      <c r="L1706" s="10"/>
      <c r="O1706" s="163"/>
    </row>
    <row r="1707" spans="11:15" ht="12.75">
      <c r="K1707" s="163"/>
      <c r="L1707" s="10"/>
      <c r="O1707" s="163"/>
    </row>
    <row r="1708" spans="11:15" ht="12.75">
      <c r="K1708" s="163"/>
      <c r="L1708" s="10"/>
      <c r="O1708" s="163"/>
    </row>
    <row r="1709" spans="11:15" ht="12.75">
      <c r="K1709" s="163"/>
      <c r="L1709" s="10"/>
      <c r="O1709" s="163"/>
    </row>
    <row r="1710" spans="11:15" ht="12.75">
      <c r="K1710" s="163"/>
      <c r="L1710" s="10"/>
      <c r="O1710" s="163"/>
    </row>
    <row r="1711" spans="11:15" ht="12.75">
      <c r="K1711" s="163"/>
      <c r="L1711" s="10"/>
      <c r="O1711" s="163"/>
    </row>
    <row r="1712" spans="11:15" ht="12.75">
      <c r="K1712" s="163"/>
      <c r="L1712" s="10"/>
      <c r="O1712" s="163"/>
    </row>
    <row r="1713" spans="11:15" ht="12.75">
      <c r="K1713" s="163"/>
      <c r="L1713" s="10"/>
      <c r="O1713" s="163"/>
    </row>
    <row r="1714" spans="11:15" ht="12.75">
      <c r="K1714" s="163"/>
      <c r="L1714" s="10"/>
      <c r="O1714" s="163"/>
    </row>
    <row r="1715" spans="11:15" ht="12.75">
      <c r="K1715" s="163"/>
      <c r="L1715" s="10"/>
      <c r="O1715" s="163"/>
    </row>
    <row r="1716" spans="11:15" ht="12.75">
      <c r="K1716" s="163"/>
      <c r="L1716" s="10"/>
      <c r="O1716" s="163"/>
    </row>
    <row r="1717" spans="11:15" ht="12.75">
      <c r="K1717" s="163"/>
      <c r="L1717" s="10"/>
      <c r="O1717" s="163"/>
    </row>
    <row r="1718" spans="11:15" ht="12.75">
      <c r="K1718" s="163"/>
      <c r="L1718" s="10"/>
      <c r="O1718" s="163"/>
    </row>
    <row r="1719" spans="11:15" ht="12.75">
      <c r="K1719" s="163"/>
      <c r="L1719" s="10"/>
      <c r="O1719" s="163"/>
    </row>
    <row r="1720" spans="11:15" ht="12.75">
      <c r="K1720" s="163"/>
      <c r="L1720" s="10"/>
      <c r="O1720" s="163"/>
    </row>
    <row r="1721" spans="11:15" ht="12.75">
      <c r="K1721" s="163"/>
      <c r="L1721" s="10"/>
      <c r="O1721" s="163"/>
    </row>
    <row r="1722" spans="11:15" ht="12.75">
      <c r="K1722" s="163"/>
      <c r="L1722" s="10"/>
      <c r="O1722" s="163"/>
    </row>
    <row r="1723" spans="11:15" ht="12.75">
      <c r="K1723" s="163"/>
      <c r="L1723" s="10"/>
      <c r="O1723" s="163"/>
    </row>
    <row r="1724" spans="11:15" ht="12.75">
      <c r="K1724" s="163"/>
      <c r="L1724" s="10"/>
      <c r="O1724" s="163"/>
    </row>
    <row r="1725" spans="11:15" ht="12.75">
      <c r="K1725" s="163"/>
      <c r="L1725" s="10"/>
      <c r="O1725" s="163"/>
    </row>
    <row r="1726" spans="11:15" ht="12.75">
      <c r="K1726" s="163"/>
      <c r="L1726" s="10"/>
      <c r="O1726" s="163"/>
    </row>
    <row r="1727" spans="11:15" ht="12.75">
      <c r="K1727" s="163"/>
      <c r="L1727" s="10"/>
      <c r="O1727" s="163"/>
    </row>
    <row r="1728" spans="11:15" ht="12.75">
      <c r="K1728" s="163"/>
      <c r="L1728" s="10"/>
      <c r="O1728" s="163"/>
    </row>
    <row r="1729" spans="11:15" ht="12.75">
      <c r="K1729" s="163"/>
      <c r="L1729" s="10"/>
      <c r="O1729" s="163"/>
    </row>
    <row r="1730" spans="11:15" ht="12.75">
      <c r="K1730" s="163"/>
      <c r="L1730" s="10"/>
      <c r="O1730" s="163"/>
    </row>
    <row r="1731" spans="11:15" ht="12.75">
      <c r="K1731" s="163"/>
      <c r="L1731" s="10"/>
      <c r="O1731" s="163"/>
    </row>
    <row r="1732" spans="11:15" ht="12.75">
      <c r="K1732" s="163"/>
      <c r="L1732" s="10"/>
      <c r="O1732" s="163"/>
    </row>
    <row r="1733" spans="11:15" ht="12.75">
      <c r="K1733" s="163"/>
      <c r="L1733" s="10"/>
      <c r="O1733" s="163"/>
    </row>
    <row r="1734" spans="11:15" ht="12.75">
      <c r="K1734" s="163"/>
      <c r="L1734" s="10"/>
      <c r="O1734" s="163"/>
    </row>
    <row r="1735" spans="11:15" ht="12.75">
      <c r="K1735" s="163"/>
      <c r="L1735" s="10"/>
      <c r="O1735" s="163"/>
    </row>
    <row r="1736" spans="11:15" ht="12.75">
      <c r="K1736" s="163"/>
      <c r="L1736" s="10"/>
      <c r="O1736" s="163"/>
    </row>
    <row r="1737" spans="11:15" ht="12.75">
      <c r="K1737" s="163"/>
      <c r="L1737" s="10"/>
      <c r="O1737" s="163"/>
    </row>
    <row r="1738" spans="11:15" ht="12.75">
      <c r="K1738" s="163"/>
      <c r="L1738" s="10"/>
      <c r="O1738" s="163"/>
    </row>
    <row r="1739" spans="11:15" ht="12.75">
      <c r="K1739" s="163"/>
      <c r="L1739" s="10"/>
      <c r="O1739" s="163"/>
    </row>
    <row r="1740" spans="11:15" ht="12.75">
      <c r="K1740" s="163"/>
      <c r="L1740" s="10"/>
      <c r="O1740" s="163"/>
    </row>
    <row r="1741" spans="11:15" ht="12.75">
      <c r="K1741" s="163"/>
      <c r="L1741" s="10"/>
      <c r="O1741" s="163"/>
    </row>
    <row r="1742" spans="11:15" ht="12.75">
      <c r="K1742" s="163"/>
      <c r="L1742" s="10"/>
      <c r="O1742" s="163"/>
    </row>
    <row r="1743" spans="11:15" ht="12.75">
      <c r="K1743" s="163"/>
      <c r="L1743" s="10"/>
      <c r="O1743" s="163"/>
    </row>
    <row r="1744" spans="11:15" ht="12.75">
      <c r="K1744" s="163"/>
      <c r="L1744" s="10"/>
      <c r="O1744" s="163"/>
    </row>
    <row r="1745" spans="11:15" ht="12.75">
      <c r="K1745" s="163"/>
      <c r="L1745" s="10"/>
      <c r="O1745" s="163"/>
    </row>
    <row r="1746" spans="11:15" ht="12.75">
      <c r="K1746" s="163"/>
      <c r="L1746" s="10"/>
      <c r="O1746" s="163"/>
    </row>
    <row r="1747" spans="11:15" ht="12.75">
      <c r="K1747" s="163"/>
      <c r="L1747" s="10"/>
      <c r="O1747" s="163"/>
    </row>
    <row r="1748" spans="11:15" ht="12.75">
      <c r="K1748" s="163"/>
      <c r="L1748" s="10"/>
      <c r="O1748" s="163"/>
    </row>
    <row r="1749" spans="11:15" ht="12.75">
      <c r="K1749" s="163"/>
      <c r="L1749" s="10"/>
      <c r="O1749" s="163"/>
    </row>
    <row r="1750" spans="11:15" ht="12.75">
      <c r="K1750" s="163"/>
      <c r="L1750" s="10"/>
      <c r="O1750" s="163"/>
    </row>
    <row r="1751" spans="11:15" ht="12.75">
      <c r="K1751" s="163"/>
      <c r="L1751" s="10"/>
      <c r="O1751" s="163"/>
    </row>
    <row r="1752" spans="11:15" ht="12.75">
      <c r="K1752" s="163"/>
      <c r="L1752" s="10"/>
      <c r="O1752" s="163"/>
    </row>
    <row r="1753" spans="11:15" ht="12.75">
      <c r="K1753" s="163"/>
      <c r="L1753" s="10"/>
      <c r="O1753" s="163"/>
    </row>
    <row r="1754" spans="11:15" ht="12.75">
      <c r="K1754" s="163"/>
      <c r="L1754" s="10"/>
      <c r="O1754" s="163"/>
    </row>
    <row r="1755" spans="11:15" ht="12.75">
      <c r="K1755" s="163"/>
      <c r="L1755" s="10"/>
      <c r="O1755" s="163"/>
    </row>
    <row r="1756" spans="11:15" ht="12.75">
      <c r="K1756" s="163"/>
      <c r="L1756" s="10"/>
      <c r="O1756" s="163"/>
    </row>
    <row r="1757" spans="11:15" ht="12.75">
      <c r="K1757" s="163"/>
      <c r="L1757" s="10"/>
      <c r="O1757" s="163"/>
    </row>
    <row r="1758" spans="11:15" ht="12.75">
      <c r="K1758" s="163"/>
      <c r="L1758" s="10"/>
      <c r="O1758" s="163"/>
    </row>
    <row r="1759" spans="11:15" ht="12.75">
      <c r="K1759" s="163"/>
      <c r="L1759" s="10"/>
      <c r="O1759" s="163"/>
    </row>
    <row r="1760" spans="11:15" ht="12.75">
      <c r="K1760" s="163"/>
      <c r="L1760" s="10"/>
      <c r="O1760" s="163"/>
    </row>
    <row r="1761" spans="11:15" ht="12.75">
      <c r="K1761" s="163"/>
      <c r="L1761" s="10"/>
      <c r="O1761" s="163"/>
    </row>
    <row r="1762" spans="11:15" ht="12.75">
      <c r="K1762" s="163"/>
      <c r="L1762" s="10"/>
      <c r="O1762" s="163"/>
    </row>
    <row r="1763" spans="11:15" ht="12.75">
      <c r="K1763" s="163"/>
      <c r="L1763" s="10"/>
      <c r="O1763" s="163"/>
    </row>
    <row r="1764" spans="11:15" ht="12.75">
      <c r="K1764" s="163"/>
      <c r="L1764" s="10"/>
      <c r="O1764" s="163"/>
    </row>
    <row r="1765" spans="11:15" ht="12.75">
      <c r="K1765" s="163"/>
      <c r="L1765" s="10"/>
      <c r="O1765" s="163"/>
    </row>
    <row r="1766" spans="11:15" ht="12.75">
      <c r="K1766" s="163"/>
      <c r="L1766" s="10"/>
      <c r="O1766" s="163"/>
    </row>
    <row r="1767" spans="11:15" ht="12.75">
      <c r="K1767" s="163"/>
      <c r="L1767" s="10"/>
      <c r="O1767" s="163"/>
    </row>
    <row r="1768" spans="11:15" ht="12.75">
      <c r="K1768" s="163"/>
      <c r="L1768" s="10"/>
      <c r="O1768" s="163"/>
    </row>
    <row r="1769" spans="11:15" ht="12.75">
      <c r="K1769" s="163"/>
      <c r="L1769" s="10"/>
      <c r="O1769" s="163"/>
    </row>
    <row r="1770" spans="11:15" ht="12.75">
      <c r="K1770" s="163"/>
      <c r="L1770" s="10"/>
      <c r="O1770" s="163"/>
    </row>
    <row r="1771" spans="11:15" ht="12.75">
      <c r="K1771" s="163"/>
      <c r="L1771" s="10"/>
      <c r="O1771" s="163"/>
    </row>
    <row r="1772" spans="11:15" ht="12.75">
      <c r="K1772" s="163"/>
      <c r="L1772" s="10"/>
      <c r="O1772" s="163"/>
    </row>
    <row r="1773" spans="11:15" ht="12.75">
      <c r="K1773" s="163"/>
      <c r="L1773" s="10"/>
      <c r="O1773" s="163"/>
    </row>
    <row r="1774" spans="11:15" ht="12.75">
      <c r="K1774" s="163"/>
      <c r="L1774" s="10"/>
      <c r="O1774" s="163"/>
    </row>
    <row r="1775" spans="11:15" ht="12.75">
      <c r="K1775" s="163"/>
      <c r="L1775" s="10"/>
      <c r="O1775" s="163"/>
    </row>
    <row r="1776" spans="11:15" ht="12.75">
      <c r="K1776" s="163"/>
      <c r="L1776" s="10"/>
      <c r="O1776" s="163"/>
    </row>
    <row r="1777" spans="11:15" ht="12.75">
      <c r="K1777" s="163"/>
      <c r="L1777" s="10"/>
      <c r="O1777" s="163"/>
    </row>
    <row r="1778" spans="11:15" ht="12.75">
      <c r="K1778" s="163"/>
      <c r="L1778" s="10"/>
      <c r="O1778" s="163"/>
    </row>
    <row r="1779" spans="11:15" ht="12.75">
      <c r="K1779" s="163"/>
      <c r="L1779" s="10"/>
      <c r="O1779" s="163"/>
    </row>
    <row r="1780" spans="11:15" ht="12.75">
      <c r="K1780" s="163"/>
      <c r="L1780" s="10"/>
      <c r="O1780" s="163"/>
    </row>
    <row r="1781" spans="11:15" ht="12.75">
      <c r="K1781" s="163"/>
      <c r="L1781" s="10"/>
      <c r="O1781" s="163"/>
    </row>
    <row r="1782" spans="11:15" ht="12.75">
      <c r="K1782" s="163"/>
      <c r="L1782" s="10"/>
      <c r="O1782" s="163"/>
    </row>
    <row r="1783" spans="11:15" ht="12.75">
      <c r="K1783" s="163"/>
      <c r="L1783" s="10"/>
      <c r="O1783" s="163"/>
    </row>
    <row r="1784" spans="11:15" ht="12.75">
      <c r="K1784" s="163"/>
      <c r="L1784" s="10"/>
      <c r="O1784" s="163"/>
    </row>
    <row r="1785" spans="11:15" ht="12.75">
      <c r="K1785" s="163"/>
      <c r="L1785" s="10"/>
      <c r="O1785" s="163"/>
    </row>
    <row r="1786" spans="11:15" ht="12.75">
      <c r="K1786" s="163"/>
      <c r="L1786" s="10"/>
      <c r="O1786" s="163"/>
    </row>
    <row r="1787" spans="11:15" ht="12.75">
      <c r="K1787" s="163"/>
      <c r="L1787" s="10"/>
      <c r="O1787" s="163"/>
    </row>
    <row r="1788" spans="11:15" ht="12.75">
      <c r="K1788" s="163"/>
      <c r="L1788" s="10"/>
      <c r="O1788" s="163"/>
    </row>
    <row r="1789" spans="11:15" ht="12.75">
      <c r="K1789" s="163"/>
      <c r="L1789" s="10"/>
      <c r="O1789" s="163"/>
    </row>
    <row r="1790" spans="11:15" ht="12.75">
      <c r="K1790" s="163"/>
      <c r="L1790" s="10"/>
      <c r="O1790" s="163"/>
    </row>
    <row r="1791" spans="11:15" ht="12.75">
      <c r="K1791" s="163"/>
      <c r="L1791" s="10"/>
      <c r="O1791" s="163"/>
    </row>
    <row r="1792" spans="11:15" ht="12.75">
      <c r="K1792" s="163"/>
      <c r="L1792" s="10"/>
      <c r="O1792" s="163"/>
    </row>
    <row r="1793" spans="11:15" ht="12.75">
      <c r="K1793" s="163"/>
      <c r="L1793" s="10"/>
      <c r="O1793" s="163"/>
    </row>
    <row r="1794" spans="11:15" ht="12.75">
      <c r="K1794" s="163"/>
      <c r="L1794" s="10"/>
      <c r="O1794" s="163"/>
    </row>
    <row r="1795" spans="11:15" ht="12.75">
      <c r="K1795" s="163"/>
      <c r="L1795" s="10"/>
      <c r="O1795" s="163"/>
    </row>
    <row r="1796" spans="11:15" ht="12.75">
      <c r="K1796" s="163"/>
      <c r="L1796" s="10"/>
      <c r="O1796" s="163"/>
    </row>
    <row r="1797" spans="11:15" ht="12.75">
      <c r="K1797" s="163"/>
      <c r="L1797" s="10"/>
      <c r="O1797" s="163"/>
    </row>
    <row r="1798" spans="11:15" ht="12.75">
      <c r="K1798" s="163"/>
      <c r="L1798" s="10"/>
      <c r="O1798" s="163"/>
    </row>
    <row r="1799" spans="11:15" ht="12.75">
      <c r="K1799" s="163"/>
      <c r="L1799" s="10"/>
      <c r="O1799" s="163"/>
    </row>
    <row r="1800" spans="11:15" ht="12.75">
      <c r="K1800" s="163"/>
      <c r="L1800" s="10"/>
      <c r="O1800" s="163"/>
    </row>
    <row r="1801" spans="11:15" ht="12.75">
      <c r="K1801" s="163"/>
      <c r="L1801" s="10"/>
      <c r="O1801" s="163"/>
    </row>
    <row r="1802" spans="11:15" ht="12.75">
      <c r="K1802" s="163"/>
      <c r="L1802" s="10"/>
      <c r="O1802" s="163"/>
    </row>
    <row r="1803" spans="11:15" ht="12.75">
      <c r="K1803" s="163"/>
      <c r="L1803" s="10"/>
      <c r="O1803" s="163"/>
    </row>
    <row r="1804" spans="11:15" ht="12.75">
      <c r="K1804" s="163"/>
      <c r="L1804" s="10"/>
      <c r="O1804" s="163"/>
    </row>
    <row r="1805" spans="11:15" ht="12.75">
      <c r="K1805" s="163"/>
      <c r="L1805" s="10"/>
      <c r="O1805" s="163"/>
    </row>
    <row r="1806" spans="11:15" ht="12.75">
      <c r="K1806" s="163"/>
      <c r="L1806" s="10"/>
      <c r="O1806" s="163"/>
    </row>
    <row r="1807" spans="11:15" ht="12.75">
      <c r="K1807" s="163"/>
      <c r="L1807" s="10"/>
      <c r="O1807" s="163"/>
    </row>
    <row r="1808" spans="11:15" ht="12.75">
      <c r="K1808" s="163"/>
      <c r="L1808" s="10"/>
      <c r="O1808" s="163"/>
    </row>
    <row r="1809" spans="11:15" ht="12.75">
      <c r="K1809" s="163"/>
      <c r="L1809" s="10"/>
      <c r="O1809" s="163"/>
    </row>
    <row r="1810" spans="11:15" ht="12.75">
      <c r="K1810" s="163"/>
      <c r="L1810" s="10"/>
      <c r="O1810" s="163"/>
    </row>
    <row r="1811" spans="11:15" ht="12.75">
      <c r="K1811" s="163"/>
      <c r="L1811" s="10"/>
      <c r="O1811" s="163"/>
    </row>
    <row r="1812" spans="11:15" ht="12.75">
      <c r="K1812" s="163"/>
      <c r="L1812" s="10"/>
      <c r="O1812" s="163"/>
    </row>
    <row r="1813" spans="11:15" ht="12.75">
      <c r="K1813" s="163"/>
      <c r="L1813" s="10"/>
      <c r="O1813" s="163"/>
    </row>
    <row r="1814" spans="11:15" ht="12.75">
      <c r="K1814" s="163"/>
      <c r="L1814" s="10"/>
      <c r="O1814" s="163"/>
    </row>
    <row r="1815" spans="11:15" ht="12.75">
      <c r="K1815" s="163"/>
      <c r="L1815" s="10"/>
      <c r="O1815" s="163"/>
    </row>
    <row r="1816" spans="11:15" ht="12.75">
      <c r="K1816" s="163"/>
      <c r="L1816" s="10"/>
      <c r="O1816" s="163"/>
    </row>
    <row r="1817" spans="11:15" ht="12.75">
      <c r="K1817" s="163"/>
      <c r="L1817" s="10"/>
      <c r="O1817" s="163"/>
    </row>
    <row r="1818" spans="11:15" ht="12.75">
      <c r="K1818" s="163"/>
      <c r="L1818" s="10"/>
      <c r="O1818" s="163"/>
    </row>
    <row r="1819" spans="11:15" ht="12.75">
      <c r="K1819" s="163"/>
      <c r="L1819" s="10"/>
      <c r="O1819" s="163"/>
    </row>
    <row r="1820" spans="11:15" ht="12.75">
      <c r="K1820" s="163"/>
      <c r="L1820" s="10"/>
      <c r="O1820" s="163"/>
    </row>
    <row r="1821" spans="11:15" ht="12.75">
      <c r="K1821" s="163"/>
      <c r="L1821" s="10"/>
      <c r="O1821" s="163"/>
    </row>
    <row r="1822" spans="11:15" ht="12.75">
      <c r="K1822" s="163"/>
      <c r="L1822" s="10"/>
      <c r="O1822" s="163"/>
    </row>
    <row r="1823" spans="11:15" ht="12.75">
      <c r="K1823" s="163"/>
      <c r="L1823" s="10"/>
      <c r="O1823" s="163"/>
    </row>
    <row r="1824" spans="11:15" ht="12.75">
      <c r="K1824" s="163"/>
      <c r="L1824" s="10"/>
      <c r="O1824" s="163"/>
    </row>
    <row r="1825" spans="11:15" ht="12.75">
      <c r="K1825" s="163"/>
      <c r="L1825" s="10"/>
      <c r="O1825" s="163"/>
    </row>
    <row r="1826" spans="11:15" ht="12.75">
      <c r="K1826" s="163"/>
      <c r="L1826" s="10"/>
      <c r="O1826" s="163"/>
    </row>
    <row r="1827" spans="11:15" ht="12.75">
      <c r="K1827" s="163"/>
      <c r="L1827" s="10"/>
      <c r="O1827" s="163"/>
    </row>
    <row r="1828" spans="11:15" ht="12.75">
      <c r="K1828" s="163"/>
      <c r="L1828" s="163"/>
      <c r="O1828" s="163"/>
    </row>
    <row r="1829" spans="11:15" ht="12.75">
      <c r="K1829" s="163"/>
      <c r="L1829" s="163"/>
      <c r="O1829" s="163"/>
    </row>
    <row r="1830" spans="11:15" ht="12.75">
      <c r="K1830" s="163"/>
      <c r="L1830" s="163"/>
      <c r="O1830" s="163"/>
    </row>
    <row r="1831" spans="11:15" ht="12.75">
      <c r="K1831" s="163"/>
      <c r="L1831" s="163"/>
      <c r="O1831" s="163"/>
    </row>
    <row r="1832" spans="11:15" ht="12.75">
      <c r="K1832" s="163"/>
      <c r="L1832" s="163"/>
      <c r="O1832" s="163"/>
    </row>
    <row r="1833" spans="11:15" ht="12.75">
      <c r="K1833" s="163"/>
      <c r="L1833" s="163"/>
      <c r="O1833" s="163"/>
    </row>
    <row r="1834" spans="11:15" ht="12.75">
      <c r="K1834" s="163"/>
      <c r="L1834" s="163"/>
      <c r="O1834" s="163"/>
    </row>
    <row r="1835" spans="11:15" ht="12.75">
      <c r="K1835" s="163"/>
      <c r="L1835" s="163"/>
      <c r="O1835" s="163"/>
    </row>
    <row r="1836" spans="11:15" ht="12.75">
      <c r="K1836" s="163"/>
      <c r="L1836" s="163"/>
      <c r="O1836" s="163"/>
    </row>
    <row r="1837" spans="11:15" ht="12.75">
      <c r="K1837" s="163"/>
      <c r="L1837" s="163"/>
      <c r="O1837" s="163"/>
    </row>
    <row r="1838" spans="11:15" ht="12.75">
      <c r="K1838" s="163"/>
      <c r="L1838" s="163"/>
      <c r="O1838" s="163"/>
    </row>
    <row r="1839" spans="11:15" ht="12.75">
      <c r="K1839" s="163"/>
      <c r="L1839" s="163"/>
      <c r="O1839" s="163"/>
    </row>
    <row r="1840" spans="11:15" ht="12.75">
      <c r="K1840" s="163"/>
      <c r="L1840" s="163"/>
      <c r="O1840" s="163"/>
    </row>
    <row r="1841" spans="11:15" ht="12.75">
      <c r="K1841" s="163"/>
      <c r="L1841" s="163"/>
      <c r="O1841" s="163"/>
    </row>
    <row r="1842" spans="11:15" ht="12.75">
      <c r="K1842" s="163"/>
      <c r="L1842" s="163"/>
      <c r="O1842" s="163"/>
    </row>
    <row r="1843" spans="11:15" ht="12.75">
      <c r="K1843" s="163"/>
      <c r="L1843" s="163"/>
      <c r="O1843" s="163"/>
    </row>
    <row r="1844" spans="11:15" ht="12.75">
      <c r="K1844" s="163"/>
      <c r="L1844" s="163"/>
      <c r="O1844" s="163"/>
    </row>
    <row r="1845" spans="11:15" ht="12.75">
      <c r="K1845" s="163"/>
      <c r="L1845" s="163"/>
      <c r="O1845" s="163"/>
    </row>
    <row r="1846" spans="11:15" ht="12.75">
      <c r="K1846" s="163"/>
      <c r="L1846" s="163"/>
      <c r="O1846" s="163"/>
    </row>
    <row r="1847" spans="11:15" ht="12.75">
      <c r="K1847" s="163"/>
      <c r="L1847" s="163"/>
      <c r="O1847" s="163"/>
    </row>
    <row r="1848" spans="11:15" ht="12.75">
      <c r="K1848" s="163"/>
      <c r="L1848" s="163"/>
      <c r="O1848" s="163"/>
    </row>
    <row r="1849" spans="11:15" ht="12.75">
      <c r="K1849" s="163"/>
      <c r="L1849" s="163"/>
      <c r="O1849" s="163"/>
    </row>
    <row r="1850" spans="11:15" ht="12.75">
      <c r="K1850" s="163"/>
      <c r="L1850" s="163"/>
      <c r="O1850" s="163"/>
    </row>
    <row r="1851" spans="11:15" ht="12.75">
      <c r="K1851" s="163"/>
      <c r="L1851" s="163"/>
      <c r="O1851" s="163"/>
    </row>
    <row r="1852" spans="11:15" ht="12.75">
      <c r="K1852" s="163"/>
      <c r="L1852" s="163"/>
      <c r="O1852" s="163"/>
    </row>
    <row r="1853" spans="11:15" ht="12.75">
      <c r="K1853" s="163"/>
      <c r="L1853" s="163"/>
      <c r="O1853" s="163"/>
    </row>
    <row r="1854" spans="11:15" ht="12.75">
      <c r="K1854" s="163"/>
      <c r="L1854" s="163"/>
      <c r="O1854" s="163"/>
    </row>
    <row r="1855" spans="11:15" ht="12.75">
      <c r="K1855" s="163"/>
      <c r="L1855" s="163"/>
      <c r="O1855" s="163"/>
    </row>
    <row r="1856" spans="11:15" ht="12.75">
      <c r="K1856" s="163"/>
      <c r="L1856" s="163"/>
      <c r="O1856" s="163"/>
    </row>
    <row r="1857" spans="11:15" ht="12.75">
      <c r="K1857" s="163"/>
      <c r="L1857" s="163"/>
      <c r="O1857" s="163"/>
    </row>
    <row r="1858" spans="11:15" ht="12.75">
      <c r="K1858" s="163"/>
      <c r="L1858" s="163"/>
      <c r="O1858" s="163"/>
    </row>
    <row r="1859" spans="11:15" ht="12.75">
      <c r="K1859" s="163"/>
      <c r="L1859" s="163"/>
      <c r="O1859" s="163"/>
    </row>
    <row r="1860" spans="11:15" ht="12.75">
      <c r="K1860" s="163"/>
      <c r="L1860" s="163"/>
      <c r="O1860" s="163"/>
    </row>
    <row r="1861" spans="11:15" ht="12.75">
      <c r="K1861" s="163"/>
      <c r="L1861" s="163"/>
      <c r="O1861" s="163"/>
    </row>
    <row r="1862" spans="11:15" ht="12.75">
      <c r="K1862" s="163"/>
      <c r="L1862" s="163"/>
      <c r="O1862" s="163"/>
    </row>
    <row r="1863" spans="11:15" ht="12.75">
      <c r="K1863" s="163"/>
      <c r="L1863" s="163"/>
      <c r="O1863" s="163"/>
    </row>
    <row r="1864" spans="11:15" ht="12.75">
      <c r="K1864" s="163"/>
      <c r="L1864" s="163"/>
      <c r="O1864" s="163"/>
    </row>
    <row r="1865" spans="11:15" ht="12.75">
      <c r="K1865" s="163"/>
      <c r="L1865" s="163"/>
      <c r="O1865" s="163"/>
    </row>
    <row r="1866" spans="11:15" ht="12.75">
      <c r="K1866" s="163"/>
      <c r="L1866" s="163"/>
      <c r="O1866" s="163"/>
    </row>
    <row r="1867" spans="11:15" ht="12.75">
      <c r="K1867" s="163"/>
      <c r="L1867" s="163"/>
      <c r="O1867" s="163"/>
    </row>
    <row r="1868" spans="11:15" ht="12.75">
      <c r="K1868" s="163"/>
      <c r="L1868" s="163"/>
      <c r="O1868" s="163"/>
    </row>
    <row r="1869" spans="11:15" ht="12.75">
      <c r="K1869" s="163"/>
      <c r="L1869" s="163"/>
      <c r="O1869" s="163"/>
    </row>
    <row r="1870" spans="11:15" ht="12.75">
      <c r="K1870" s="163"/>
      <c r="L1870" s="163"/>
      <c r="O1870" s="163"/>
    </row>
    <row r="1871" spans="11:15" ht="12.75">
      <c r="K1871" s="163"/>
      <c r="L1871" s="163"/>
      <c r="O1871" s="163"/>
    </row>
    <row r="1872" spans="11:15" ht="12.75">
      <c r="K1872" s="163"/>
      <c r="L1872" s="163"/>
      <c r="O1872" s="163"/>
    </row>
    <row r="1873" spans="11:15" ht="12.75">
      <c r="K1873" s="163"/>
      <c r="L1873" s="163"/>
      <c r="O1873" s="163"/>
    </row>
    <row r="1874" spans="11:15" ht="12.75">
      <c r="K1874" s="163"/>
      <c r="L1874" s="163"/>
      <c r="O1874" s="163"/>
    </row>
    <row r="1875" spans="11:15" ht="12.75">
      <c r="K1875" s="163"/>
      <c r="L1875" s="163"/>
      <c r="O1875" s="163"/>
    </row>
    <row r="1876" spans="11:15" ht="12.75">
      <c r="K1876" s="163"/>
      <c r="L1876" s="163"/>
      <c r="O1876" s="163"/>
    </row>
    <row r="1877" spans="11:15" ht="12.75">
      <c r="K1877" s="163"/>
      <c r="L1877" s="163"/>
      <c r="O1877" s="163"/>
    </row>
    <row r="1878" spans="11:15" ht="12.75">
      <c r="K1878" s="163"/>
      <c r="L1878" s="163"/>
      <c r="O1878" s="163"/>
    </row>
    <row r="1879" spans="11:15" ht="12.75">
      <c r="K1879" s="163"/>
      <c r="L1879" s="163"/>
      <c r="O1879" s="163"/>
    </row>
    <row r="1880" spans="11:15" ht="12.75">
      <c r="K1880" s="163"/>
      <c r="L1880" s="163"/>
      <c r="O1880" s="163"/>
    </row>
    <row r="1881" spans="11:15" ht="12.75">
      <c r="K1881" s="163"/>
      <c r="L1881" s="163"/>
      <c r="O1881" s="163"/>
    </row>
    <row r="1882" spans="11:15" ht="12.75">
      <c r="K1882" s="163"/>
      <c r="L1882" s="163"/>
      <c r="O1882" s="163"/>
    </row>
    <row r="1883" spans="11:15" ht="12.75">
      <c r="K1883" s="163"/>
      <c r="L1883" s="163"/>
      <c r="O1883" s="163"/>
    </row>
    <row r="1884" spans="11:15" ht="12.75">
      <c r="K1884" s="163"/>
      <c r="L1884" s="163"/>
      <c r="O1884" s="163"/>
    </row>
    <row r="1885" spans="11:15" ht="12.75">
      <c r="K1885" s="163"/>
      <c r="L1885" s="163"/>
      <c r="O1885" s="163"/>
    </row>
    <row r="1886" spans="11:15" ht="12.75">
      <c r="K1886" s="163"/>
      <c r="L1886" s="163"/>
      <c r="O1886" s="163"/>
    </row>
    <row r="1887" spans="11:15" ht="12.75">
      <c r="K1887" s="163"/>
      <c r="L1887" s="163"/>
      <c r="O1887" s="163"/>
    </row>
    <row r="1888" spans="11:15" ht="12.75">
      <c r="K1888" s="163"/>
      <c r="L1888" s="163"/>
      <c r="O1888" s="163"/>
    </row>
    <row r="1889" spans="11:15" ht="12.75">
      <c r="K1889" s="163"/>
      <c r="L1889" s="163"/>
      <c r="O1889" s="163"/>
    </row>
    <row r="1890" spans="11:15" ht="12.75">
      <c r="K1890" s="163"/>
      <c r="L1890" s="163"/>
      <c r="O1890" s="163"/>
    </row>
    <row r="1891" spans="11:15" ht="12.75">
      <c r="K1891" s="163"/>
      <c r="L1891" s="163"/>
      <c r="O1891" s="163"/>
    </row>
    <row r="1892" spans="11:15" ht="12.75">
      <c r="K1892" s="163"/>
      <c r="L1892" s="163"/>
      <c r="O1892" s="163"/>
    </row>
    <row r="1893" spans="11:15" ht="12.75">
      <c r="K1893" s="163"/>
      <c r="L1893" s="163"/>
      <c r="O1893" s="163"/>
    </row>
    <row r="1894" spans="11:15" ht="12.75">
      <c r="K1894" s="163"/>
      <c r="L1894" s="163"/>
      <c r="O1894" s="163"/>
    </row>
    <row r="1895" spans="11:15" ht="12.75">
      <c r="K1895" s="163"/>
      <c r="L1895" s="163"/>
      <c r="O1895" s="163"/>
    </row>
    <row r="1896" spans="11:15" ht="12.75">
      <c r="K1896" s="163"/>
      <c r="L1896" s="163"/>
      <c r="O1896" s="163"/>
    </row>
    <row r="1897" spans="11:15" ht="12.75">
      <c r="K1897" s="163"/>
      <c r="L1897" s="163"/>
      <c r="O1897" s="163"/>
    </row>
    <row r="1898" spans="11:15" ht="12.75">
      <c r="K1898" s="163"/>
      <c r="L1898" s="163"/>
      <c r="O1898" s="163"/>
    </row>
    <row r="1899" spans="11:15" ht="12.75">
      <c r="K1899" s="163"/>
      <c r="L1899" s="163"/>
      <c r="O1899" s="163"/>
    </row>
    <row r="1900" spans="11:15" ht="12.75">
      <c r="K1900" s="163"/>
      <c r="L1900" s="163"/>
      <c r="O1900" s="163"/>
    </row>
    <row r="1901" spans="11:15" ht="12.75">
      <c r="K1901" s="163"/>
      <c r="L1901" s="163"/>
      <c r="O1901" s="163"/>
    </row>
    <row r="1902" spans="11:15" ht="12.75">
      <c r="K1902" s="163"/>
      <c r="L1902" s="163"/>
      <c r="O1902" s="163"/>
    </row>
    <row r="1903" spans="11:15" ht="12.75">
      <c r="K1903" s="163"/>
      <c r="L1903" s="163"/>
      <c r="O1903" s="163"/>
    </row>
    <row r="1904" spans="11:15" ht="12.75">
      <c r="K1904" s="163"/>
      <c r="L1904" s="163"/>
      <c r="O1904" s="163"/>
    </row>
    <row r="1905" spans="11:15" ht="12.75">
      <c r="K1905" s="163"/>
      <c r="L1905" s="163"/>
      <c r="O1905" s="163"/>
    </row>
    <row r="1906" spans="11:15" ht="12.75">
      <c r="K1906" s="163"/>
      <c r="L1906" s="163"/>
      <c r="O1906" s="163"/>
    </row>
    <row r="1907" spans="11:15" ht="12.75">
      <c r="K1907" s="163"/>
      <c r="L1907" s="163"/>
      <c r="O1907" s="163"/>
    </row>
    <row r="1908" spans="11:15" ht="12.75">
      <c r="K1908" s="163"/>
      <c r="L1908" s="163"/>
      <c r="O1908" s="163"/>
    </row>
    <row r="1909" spans="11:15" ht="12.75">
      <c r="K1909" s="163"/>
      <c r="L1909" s="163"/>
      <c r="O1909" s="163"/>
    </row>
    <row r="1910" spans="11:15" ht="12.75">
      <c r="K1910" s="163"/>
      <c r="L1910" s="163"/>
      <c r="O1910" s="163"/>
    </row>
    <row r="1911" spans="11:15" ht="12.75">
      <c r="K1911" s="163"/>
      <c r="L1911" s="163"/>
      <c r="O1911" s="163"/>
    </row>
    <row r="1912" spans="11:15" ht="12.75">
      <c r="K1912" s="163"/>
      <c r="L1912" s="163"/>
      <c r="O1912" s="163"/>
    </row>
    <row r="1913" spans="11:15" ht="12.75">
      <c r="K1913" s="163"/>
      <c r="L1913" s="163"/>
      <c r="O1913" s="163"/>
    </row>
    <row r="1914" spans="11:15" ht="12.75">
      <c r="K1914" s="163"/>
      <c r="L1914" s="163"/>
      <c r="O1914" s="163"/>
    </row>
    <row r="1915" spans="11:15" ht="12.75">
      <c r="K1915" s="163"/>
      <c r="L1915" s="163"/>
      <c r="O1915" s="163"/>
    </row>
    <row r="1916" spans="11:15" ht="12.75">
      <c r="K1916" s="163"/>
      <c r="L1916" s="163"/>
      <c r="O1916" s="163"/>
    </row>
    <row r="1917" spans="11:15" ht="12.75">
      <c r="K1917" s="163"/>
      <c r="L1917" s="163"/>
      <c r="O1917" s="163"/>
    </row>
    <row r="1918" spans="11:15" ht="12.75">
      <c r="K1918" s="163"/>
      <c r="L1918" s="163"/>
      <c r="O1918" s="163"/>
    </row>
    <row r="1919" spans="11:15" ht="12.75">
      <c r="K1919" s="163"/>
      <c r="L1919" s="163"/>
      <c r="O1919" s="163"/>
    </row>
    <row r="1920" spans="11:15" ht="12.75">
      <c r="K1920" s="163"/>
      <c r="L1920" s="163"/>
      <c r="O1920" s="163"/>
    </row>
    <row r="1921" spans="11:15" ht="12.75">
      <c r="K1921" s="163"/>
      <c r="L1921" s="163"/>
      <c r="O1921" s="163"/>
    </row>
    <row r="1922" spans="11:15" ht="12.75">
      <c r="K1922" s="163"/>
      <c r="L1922" s="163"/>
      <c r="O1922" s="163"/>
    </row>
    <row r="1923" spans="11:15" ht="12.75">
      <c r="K1923" s="163"/>
      <c r="L1923" s="163"/>
      <c r="O1923" s="163"/>
    </row>
    <row r="1924" spans="11:15" ht="12.75">
      <c r="K1924" s="163"/>
      <c r="L1924" s="163"/>
      <c r="O1924" s="163"/>
    </row>
    <row r="1925" spans="11:15" ht="12.75">
      <c r="K1925" s="163"/>
      <c r="L1925" s="163"/>
      <c r="O1925" s="163"/>
    </row>
    <row r="1926" spans="11:15" ht="12.75">
      <c r="K1926" s="163"/>
      <c r="L1926" s="163"/>
      <c r="O1926" s="163"/>
    </row>
    <row r="1927" spans="11:15" ht="12.75">
      <c r="K1927" s="163"/>
      <c r="L1927" s="163"/>
      <c r="O1927" s="163"/>
    </row>
    <row r="1928" spans="11:15" ht="12.75">
      <c r="K1928" s="163"/>
      <c r="L1928" s="163"/>
      <c r="O1928" s="163"/>
    </row>
    <row r="1929" spans="11:15" ht="12.75">
      <c r="K1929" s="163"/>
      <c r="L1929" s="163"/>
      <c r="O1929" s="163"/>
    </row>
    <row r="1930" spans="11:15" ht="12.75">
      <c r="K1930" s="163"/>
      <c r="L1930" s="163"/>
      <c r="O1930" s="163"/>
    </row>
    <row r="1931" spans="11:15" ht="12.75">
      <c r="K1931" s="163"/>
      <c r="L1931" s="163"/>
      <c r="O1931" s="163"/>
    </row>
    <row r="1932" spans="11:15" ht="12.75">
      <c r="K1932" s="163"/>
      <c r="L1932" s="163"/>
      <c r="O1932" s="163"/>
    </row>
    <row r="1933" spans="11:15" ht="12.75">
      <c r="K1933" s="163"/>
      <c r="L1933" s="163"/>
      <c r="O1933" s="163"/>
    </row>
    <row r="1934" spans="11:15" ht="12.75">
      <c r="K1934" s="163"/>
      <c r="L1934" s="163"/>
      <c r="O1934" s="163"/>
    </row>
    <row r="1935" spans="11:15" ht="12.75">
      <c r="K1935" s="163"/>
      <c r="L1935" s="163"/>
      <c r="O1935" s="163"/>
    </row>
    <row r="1936" spans="11:15" ht="12.75">
      <c r="K1936" s="163"/>
      <c r="L1936" s="163"/>
      <c r="O1936" s="163"/>
    </row>
    <row r="1937" spans="11:15" ht="12.75">
      <c r="K1937" s="163"/>
      <c r="L1937" s="163"/>
      <c r="O1937" s="163"/>
    </row>
    <row r="1938" spans="11:15" ht="12.75">
      <c r="K1938" s="163"/>
      <c r="L1938" s="163"/>
      <c r="O1938" s="163"/>
    </row>
    <row r="1939" spans="11:15" ht="12.75">
      <c r="K1939" s="163"/>
      <c r="L1939" s="163"/>
      <c r="O1939" s="163"/>
    </row>
    <row r="1940" spans="11:15" ht="12.75">
      <c r="K1940" s="163"/>
      <c r="L1940" s="163"/>
      <c r="O1940" s="163"/>
    </row>
    <row r="1941" spans="11:15" ht="12.75">
      <c r="K1941" s="163"/>
      <c r="L1941" s="163"/>
      <c r="O1941" s="163"/>
    </row>
    <row r="1942" spans="11:15" ht="12.75">
      <c r="K1942" s="163"/>
      <c r="L1942" s="163"/>
      <c r="O1942" s="163"/>
    </row>
    <row r="1943" spans="11:15" ht="12.75">
      <c r="K1943" s="163"/>
      <c r="L1943" s="163"/>
      <c r="O1943" s="163"/>
    </row>
    <row r="1944" spans="11:15" ht="12.75">
      <c r="K1944" s="163"/>
      <c r="L1944" s="163"/>
      <c r="O1944" s="163"/>
    </row>
    <row r="1945" spans="11:15" ht="12.75">
      <c r="K1945" s="163"/>
      <c r="L1945" s="163"/>
      <c r="O1945" s="163"/>
    </row>
    <row r="1946" spans="11:15" ht="12.75">
      <c r="K1946" s="163"/>
      <c r="L1946" s="163"/>
      <c r="O1946" s="163"/>
    </row>
    <row r="1947" spans="11:15" ht="12.75">
      <c r="K1947" s="163"/>
      <c r="L1947" s="163"/>
      <c r="O1947" s="163"/>
    </row>
    <row r="1948" spans="11:15" ht="12.75">
      <c r="K1948" s="163"/>
      <c r="L1948" s="163"/>
      <c r="O1948" s="163"/>
    </row>
    <row r="1949" spans="11:15" ht="12.75">
      <c r="K1949" s="163"/>
      <c r="L1949" s="163"/>
      <c r="O1949" s="163"/>
    </row>
    <row r="1950" spans="11:15" ht="12.75">
      <c r="K1950" s="163"/>
      <c r="L1950" s="163"/>
      <c r="O1950" s="163"/>
    </row>
    <row r="1951" spans="11:15" ht="12.75">
      <c r="K1951" s="163"/>
      <c r="L1951" s="163"/>
      <c r="O1951" s="163"/>
    </row>
    <row r="1952" spans="11:15" ht="12.75">
      <c r="K1952" s="163"/>
      <c r="L1952" s="163"/>
      <c r="O1952" s="163"/>
    </row>
    <row r="1953" spans="11:15" ht="12.75">
      <c r="K1953" s="163"/>
      <c r="L1953" s="163"/>
      <c r="O1953" s="163"/>
    </row>
    <row r="1954" spans="11:15" ht="12.75">
      <c r="K1954" s="163"/>
      <c r="L1954" s="163"/>
      <c r="O1954" s="163"/>
    </row>
    <row r="1955" spans="11:15" ht="12.75">
      <c r="K1955" s="163"/>
      <c r="L1955" s="163"/>
      <c r="O1955" s="163"/>
    </row>
    <row r="1956" spans="11:15" ht="12.75">
      <c r="K1956" s="163"/>
      <c r="L1956" s="163"/>
      <c r="O1956" s="163"/>
    </row>
    <row r="1957" spans="11:15" ht="12.75">
      <c r="K1957" s="163"/>
      <c r="L1957" s="163"/>
      <c r="O1957" s="163"/>
    </row>
    <row r="1958" spans="11:15" ht="12.75">
      <c r="K1958" s="163"/>
      <c r="L1958" s="163"/>
      <c r="O1958" s="163"/>
    </row>
    <row r="1959" spans="11:15" ht="12.75">
      <c r="K1959" s="163"/>
      <c r="L1959" s="163"/>
      <c r="O1959" s="163"/>
    </row>
    <row r="1960" spans="11:15" ht="12.75">
      <c r="K1960" s="163"/>
      <c r="L1960" s="163"/>
      <c r="O1960" s="163"/>
    </row>
    <row r="1961" spans="11:15" ht="12.75">
      <c r="K1961" s="163"/>
      <c r="L1961" s="163"/>
      <c r="O1961" s="163"/>
    </row>
    <row r="1962" spans="11:15" ht="12.75">
      <c r="K1962" s="163"/>
      <c r="L1962" s="163"/>
      <c r="O1962" s="163"/>
    </row>
    <row r="1963" spans="11:15" ht="12.75">
      <c r="K1963" s="163"/>
      <c r="L1963" s="163"/>
      <c r="O1963" s="163"/>
    </row>
    <row r="1964" spans="11:15" ht="12.75">
      <c r="K1964" s="163"/>
      <c r="L1964" s="163"/>
      <c r="O1964" s="163"/>
    </row>
    <row r="1965" spans="11:15" ht="12.75">
      <c r="K1965" s="163"/>
      <c r="L1965" s="163"/>
      <c r="O1965" s="163"/>
    </row>
    <row r="1966" spans="11:15" ht="12.75">
      <c r="K1966" s="163"/>
      <c r="L1966" s="163"/>
      <c r="O1966" s="163"/>
    </row>
    <row r="1967" spans="11:15" ht="12.75">
      <c r="K1967" s="163"/>
      <c r="L1967" s="163"/>
      <c r="O1967" s="163"/>
    </row>
    <row r="1968" spans="11:15" ht="12.75">
      <c r="K1968" s="163"/>
      <c r="L1968" s="163"/>
      <c r="O1968" s="163"/>
    </row>
    <row r="1969" spans="11:15" ht="12.75">
      <c r="K1969" s="163"/>
      <c r="L1969" s="163"/>
      <c r="O1969" s="163"/>
    </row>
    <row r="1970" spans="11:15" ht="12.75">
      <c r="K1970" s="163"/>
      <c r="L1970" s="163"/>
      <c r="O1970" s="163"/>
    </row>
    <row r="1971" spans="11:15" ht="12.75">
      <c r="K1971" s="163"/>
      <c r="L1971" s="163"/>
      <c r="O1971" s="163"/>
    </row>
    <row r="1972" spans="11:15" ht="12.75">
      <c r="K1972" s="163"/>
      <c r="L1972" s="163"/>
      <c r="O1972" s="163"/>
    </row>
    <row r="1973" spans="11:15" ht="12.75">
      <c r="K1973" s="163"/>
      <c r="L1973" s="163"/>
      <c r="O1973" s="163"/>
    </row>
    <row r="1974" spans="11:15" ht="12.75">
      <c r="K1974" s="163"/>
      <c r="L1974" s="163"/>
      <c r="O1974" s="163"/>
    </row>
    <row r="1975" spans="11:15" ht="12.75">
      <c r="K1975" s="163"/>
      <c r="L1975" s="163"/>
      <c r="O1975" s="163"/>
    </row>
    <row r="1976" spans="11:15" ht="12.75">
      <c r="K1976" s="163"/>
      <c r="L1976" s="163"/>
      <c r="O1976" s="163"/>
    </row>
    <row r="1977" spans="11:15" ht="12.75">
      <c r="K1977" s="163"/>
      <c r="L1977" s="163"/>
      <c r="O1977" s="163"/>
    </row>
    <row r="1978" spans="11:15" ht="12.75">
      <c r="K1978" s="163"/>
      <c r="L1978" s="163"/>
      <c r="O1978" s="163"/>
    </row>
    <row r="1979" spans="11:15" ht="12.75">
      <c r="K1979" s="163"/>
      <c r="L1979" s="163"/>
      <c r="O1979" s="163"/>
    </row>
    <row r="1980" spans="11:15" ht="12.75">
      <c r="K1980" s="163"/>
      <c r="L1980" s="163"/>
      <c r="O1980" s="163"/>
    </row>
    <row r="1981" spans="11:15" ht="12.75">
      <c r="K1981" s="163"/>
      <c r="L1981" s="163"/>
      <c r="O1981" s="163"/>
    </row>
    <row r="1982" spans="11:15" ht="12.75">
      <c r="K1982" s="163"/>
      <c r="L1982" s="163"/>
      <c r="O1982" s="163"/>
    </row>
    <row r="1983" spans="11:15" ht="12.75">
      <c r="K1983" s="163"/>
      <c r="L1983" s="163"/>
      <c r="O1983" s="163"/>
    </row>
    <row r="1984" spans="11:15" ht="12.75">
      <c r="K1984" s="163"/>
      <c r="L1984" s="163"/>
      <c r="O1984" s="163"/>
    </row>
    <row r="1985" spans="11:15" ht="12.75">
      <c r="K1985" s="163"/>
      <c r="L1985" s="163"/>
      <c r="O1985" s="163"/>
    </row>
    <row r="1986" spans="11:15" ht="12.75">
      <c r="K1986" s="163"/>
      <c r="L1986" s="163"/>
      <c r="O1986" s="163"/>
    </row>
    <row r="1987" spans="11:15" ht="12.75">
      <c r="K1987" s="163"/>
      <c r="L1987" s="163"/>
      <c r="O1987" s="163"/>
    </row>
    <row r="1988" spans="11:15" ht="12.75">
      <c r="K1988" s="163"/>
      <c r="L1988" s="163"/>
      <c r="O1988" s="163"/>
    </row>
    <row r="1989" spans="11:15" ht="12.75">
      <c r="K1989" s="163"/>
      <c r="L1989" s="163"/>
      <c r="O1989" s="163"/>
    </row>
    <row r="1990" spans="11:15" ht="12.75">
      <c r="K1990" s="163"/>
      <c r="L1990" s="163"/>
      <c r="O1990" s="163"/>
    </row>
    <row r="1991" spans="11:15" ht="12.75">
      <c r="K1991" s="163"/>
      <c r="L1991" s="163"/>
      <c r="O1991" s="163"/>
    </row>
    <row r="1992" spans="11:15" ht="12.75">
      <c r="K1992" s="163"/>
      <c r="L1992" s="163"/>
      <c r="O1992" s="163"/>
    </row>
    <row r="1993" spans="11:15" ht="12.75">
      <c r="K1993" s="163"/>
      <c r="L1993" s="163"/>
      <c r="O1993" s="163"/>
    </row>
    <row r="1994" spans="11:15" ht="12.75">
      <c r="K1994" s="163"/>
      <c r="L1994" s="163"/>
      <c r="O1994" s="163"/>
    </row>
    <row r="1995" spans="11:15" ht="12.75">
      <c r="K1995" s="163"/>
      <c r="L1995" s="163"/>
      <c r="O1995" s="163"/>
    </row>
    <row r="1996" spans="11:15" ht="12.75">
      <c r="K1996" s="163"/>
      <c r="L1996" s="163"/>
      <c r="O1996" s="163"/>
    </row>
    <row r="1997" spans="11:15" ht="12.75">
      <c r="K1997" s="163"/>
      <c r="L1997" s="163"/>
      <c r="O1997" s="163"/>
    </row>
    <row r="1998" spans="11:15" ht="12.75">
      <c r="K1998" s="163"/>
      <c r="L1998" s="163"/>
      <c r="O1998" s="163"/>
    </row>
    <row r="1999" spans="11:15" ht="12.75">
      <c r="K1999" s="163"/>
      <c r="L1999" s="163"/>
      <c r="O1999" s="163"/>
    </row>
    <row r="2000" spans="11:15" ht="12.75">
      <c r="K2000" s="163"/>
      <c r="L2000" s="163"/>
      <c r="O2000" s="163"/>
    </row>
    <row r="2001" spans="11:15" ht="12.75">
      <c r="K2001" s="163"/>
      <c r="L2001" s="163"/>
      <c r="O2001" s="163"/>
    </row>
    <row r="2002" spans="11:15" ht="12.75">
      <c r="K2002" s="163"/>
      <c r="L2002" s="163"/>
      <c r="O2002" s="163"/>
    </row>
    <row r="2003" spans="11:15" ht="12.75">
      <c r="K2003" s="163"/>
      <c r="L2003" s="163"/>
      <c r="O2003" s="163"/>
    </row>
    <row r="2004" spans="11:15" ht="12.75">
      <c r="K2004" s="163"/>
      <c r="L2004" s="163"/>
      <c r="O2004" s="163"/>
    </row>
    <row r="2005" spans="11:15" ht="12.75">
      <c r="K2005" s="163"/>
      <c r="L2005" s="163"/>
      <c r="O2005" s="163"/>
    </row>
    <row r="2006" spans="11:15" ht="12.75">
      <c r="K2006" s="163"/>
      <c r="L2006" s="163"/>
      <c r="O2006" s="163"/>
    </row>
    <row r="2007" spans="11:15" ht="12.75">
      <c r="K2007" s="163"/>
      <c r="L2007" s="163"/>
      <c r="O2007" s="163"/>
    </row>
    <row r="2008" spans="11:15" ht="12.75">
      <c r="K2008" s="163"/>
      <c r="L2008" s="163"/>
      <c r="O2008" s="163"/>
    </row>
    <row r="2009" spans="11:15" ht="12.75">
      <c r="K2009" s="163"/>
      <c r="L2009" s="163"/>
      <c r="O2009" s="163"/>
    </row>
    <row r="2010" spans="11:15" ht="12.75">
      <c r="K2010" s="163"/>
      <c r="L2010" s="163"/>
      <c r="O2010" s="163"/>
    </row>
    <row r="2011" spans="11:15" ht="12.75">
      <c r="K2011" s="163"/>
      <c r="L2011" s="163"/>
      <c r="O2011" s="163"/>
    </row>
    <row r="2012" spans="11:15" ht="12.75">
      <c r="K2012" s="163"/>
      <c r="L2012" s="163"/>
      <c r="O2012" s="163"/>
    </row>
    <row r="2013" spans="11:15" ht="12.75">
      <c r="K2013" s="163"/>
      <c r="L2013" s="163"/>
      <c r="O2013" s="163"/>
    </row>
    <row r="2014" spans="11:15" ht="12.75">
      <c r="K2014" s="163"/>
      <c r="L2014" s="163"/>
      <c r="O2014" s="163"/>
    </row>
    <row r="2015" spans="11:15" ht="12.75">
      <c r="K2015" s="163"/>
      <c r="L2015" s="163"/>
      <c r="O2015" s="163"/>
    </row>
    <row r="2016" spans="11:15" ht="12.75">
      <c r="K2016" s="163"/>
      <c r="L2016" s="163"/>
      <c r="O2016" s="163"/>
    </row>
    <row r="2017" spans="11:15" ht="12.75">
      <c r="K2017" s="163"/>
      <c r="L2017" s="163"/>
      <c r="O2017" s="163"/>
    </row>
    <row r="2018" spans="11:15" ht="12.75">
      <c r="K2018" s="163"/>
      <c r="L2018" s="163"/>
      <c r="O2018" s="163"/>
    </row>
    <row r="2019" spans="11:15" ht="12.75">
      <c r="K2019" s="163"/>
      <c r="L2019" s="163"/>
      <c r="O2019" s="163"/>
    </row>
    <row r="2020" spans="11:15" ht="12.75">
      <c r="K2020" s="163"/>
      <c r="L2020" s="163"/>
      <c r="O2020" s="163"/>
    </row>
    <row r="2021" spans="11:15" ht="12.75">
      <c r="K2021" s="163"/>
      <c r="L2021" s="163"/>
      <c r="O2021" s="163"/>
    </row>
    <row r="2022" spans="11:15" ht="12.75">
      <c r="K2022" s="163"/>
      <c r="L2022" s="163"/>
      <c r="O2022" s="163"/>
    </row>
    <row r="2023" spans="11:15" ht="12.75">
      <c r="K2023" s="163"/>
      <c r="L2023" s="163"/>
      <c r="O2023" s="163"/>
    </row>
    <row r="2024" spans="11:15" ht="12.75">
      <c r="K2024" s="163"/>
      <c r="L2024" s="163"/>
      <c r="O2024" s="163"/>
    </row>
    <row r="2025" spans="11:15" ht="12.75">
      <c r="K2025" s="163"/>
      <c r="L2025" s="163"/>
      <c r="O2025" s="163"/>
    </row>
    <row r="2026" spans="11:15" ht="12.75">
      <c r="K2026" s="163"/>
      <c r="L2026" s="163"/>
      <c r="O2026" s="163"/>
    </row>
    <row r="2027" spans="11:15" ht="12.75">
      <c r="K2027" s="163"/>
      <c r="L2027" s="163"/>
      <c r="O2027" s="163"/>
    </row>
    <row r="2028" spans="11:15" ht="12.75">
      <c r="K2028" s="163"/>
      <c r="L2028" s="163"/>
      <c r="O2028" s="163"/>
    </row>
    <row r="2029" spans="11:15" ht="12.75">
      <c r="K2029" s="163"/>
      <c r="L2029" s="163"/>
      <c r="O2029" s="163"/>
    </row>
    <row r="2030" spans="11:15" ht="12.75">
      <c r="K2030" s="163"/>
      <c r="L2030" s="163"/>
      <c r="O2030" s="163"/>
    </row>
    <row r="2031" spans="11:15" ht="12.75">
      <c r="K2031" s="163"/>
      <c r="L2031" s="163"/>
      <c r="O2031" s="163"/>
    </row>
    <row r="2032" spans="11:15" ht="12.75">
      <c r="K2032" s="163"/>
      <c r="L2032" s="163"/>
      <c r="O2032" s="163"/>
    </row>
    <row r="2033" spans="11:15" ht="12.75">
      <c r="K2033" s="163"/>
      <c r="L2033" s="163"/>
      <c r="O2033" s="163"/>
    </row>
    <row r="2034" spans="11:15" ht="12.75">
      <c r="K2034" s="163"/>
      <c r="L2034" s="163"/>
      <c r="O2034" s="163"/>
    </row>
    <row r="2035" spans="11:15" ht="12.75">
      <c r="K2035" s="163"/>
      <c r="L2035" s="163"/>
      <c r="O2035" s="163"/>
    </row>
    <row r="2036" spans="11:15" ht="12.75">
      <c r="K2036" s="163"/>
      <c r="L2036" s="163"/>
      <c r="O2036" s="163"/>
    </row>
    <row r="2037" spans="11:15" ht="12.75">
      <c r="K2037" s="163"/>
      <c r="L2037" s="163"/>
      <c r="O2037" s="163"/>
    </row>
    <row r="2038" spans="11:15" ht="12.75">
      <c r="K2038" s="163"/>
      <c r="L2038" s="163"/>
      <c r="O2038" s="163"/>
    </row>
    <row r="2039" spans="11:15" ht="12.75">
      <c r="K2039" s="163"/>
      <c r="L2039" s="163"/>
      <c r="O2039" s="163"/>
    </row>
    <row r="2040" spans="11:15" ht="12.75">
      <c r="K2040" s="163"/>
      <c r="L2040" s="163"/>
      <c r="O2040" s="163"/>
    </row>
    <row r="2041" spans="11:15" ht="12.75">
      <c r="K2041" s="163"/>
      <c r="L2041" s="163"/>
      <c r="O2041" s="163"/>
    </row>
    <row r="2042" spans="11:15" ht="12.75">
      <c r="K2042" s="163"/>
      <c r="L2042" s="163"/>
      <c r="O2042" s="163"/>
    </row>
    <row r="2043" spans="11:15" ht="12.75">
      <c r="K2043" s="163"/>
      <c r="L2043" s="163"/>
      <c r="O2043" s="163"/>
    </row>
    <row r="2044" spans="11:15" ht="12.75">
      <c r="K2044" s="163"/>
      <c r="L2044" s="163"/>
      <c r="O2044" s="163"/>
    </row>
    <row r="2045" spans="11:15" ht="12.75">
      <c r="K2045" s="163"/>
      <c r="L2045" s="163"/>
      <c r="O2045" s="163"/>
    </row>
    <row r="2046" spans="11:15" ht="12.75">
      <c r="K2046" s="163"/>
      <c r="L2046" s="163"/>
      <c r="O2046" s="163"/>
    </row>
    <row r="2047" spans="11:15" ht="12.75">
      <c r="K2047" s="163"/>
      <c r="L2047" s="163"/>
      <c r="O2047" s="163"/>
    </row>
    <row r="2048" spans="11:15" ht="12.75">
      <c r="K2048" s="163"/>
      <c r="L2048" s="163"/>
      <c r="O2048" s="163"/>
    </row>
    <row r="2049" spans="11:15" ht="12.75">
      <c r="K2049" s="163"/>
      <c r="L2049" s="163"/>
      <c r="O2049" s="163"/>
    </row>
    <row r="2050" spans="11:15" ht="12.75">
      <c r="K2050" s="163"/>
      <c r="L2050" s="163"/>
      <c r="O2050" s="163"/>
    </row>
    <row r="2051" spans="11:15" ht="12.75">
      <c r="K2051" s="163"/>
      <c r="L2051" s="163"/>
      <c r="O2051" s="163"/>
    </row>
    <row r="2052" spans="11:15" ht="12.75">
      <c r="K2052" s="163"/>
      <c r="L2052" s="163"/>
      <c r="O2052" s="163"/>
    </row>
    <row r="2053" spans="11:15" ht="12.75">
      <c r="K2053" s="163"/>
      <c r="L2053" s="163"/>
      <c r="O2053" s="163"/>
    </row>
    <row r="2054" spans="11:15" ht="12.75">
      <c r="K2054" s="163"/>
      <c r="L2054" s="163"/>
      <c r="O2054" s="163"/>
    </row>
    <row r="2055" spans="11:15" ht="12.75">
      <c r="K2055" s="163"/>
      <c r="L2055" s="163"/>
      <c r="O2055" s="163"/>
    </row>
    <row r="2056" spans="11:15" ht="12.75">
      <c r="K2056" s="163"/>
      <c r="L2056" s="163"/>
      <c r="O2056" s="163"/>
    </row>
    <row r="2057" spans="11:15" ht="12.75">
      <c r="K2057" s="163"/>
      <c r="L2057" s="163"/>
      <c r="O2057" s="163"/>
    </row>
    <row r="2058" spans="11:15" ht="12.75">
      <c r="K2058" s="163"/>
      <c r="L2058" s="163"/>
      <c r="O2058" s="163"/>
    </row>
    <row r="2059" spans="11:15" ht="12.75">
      <c r="K2059" s="163"/>
      <c r="L2059" s="163"/>
      <c r="O2059" s="163"/>
    </row>
    <row r="2060" spans="11:15" ht="12.75">
      <c r="K2060" s="163"/>
      <c r="L2060" s="163"/>
      <c r="O2060" s="163"/>
    </row>
    <row r="2061" spans="11:15" ht="12.75">
      <c r="K2061" s="163"/>
      <c r="L2061" s="163"/>
      <c r="O2061" s="163"/>
    </row>
    <row r="2062" spans="11:15" ht="12.75">
      <c r="K2062" s="163"/>
      <c r="L2062" s="163"/>
      <c r="O2062" s="163"/>
    </row>
    <row r="2063" spans="11:15" ht="12.75">
      <c r="K2063" s="163"/>
      <c r="L2063" s="163"/>
      <c r="O2063" s="163"/>
    </row>
    <row r="2064" spans="11:15" ht="12.75">
      <c r="K2064" s="163"/>
      <c r="L2064" s="163"/>
      <c r="O2064" s="163"/>
    </row>
    <row r="2065" spans="11:15" ht="12.75">
      <c r="K2065" s="163"/>
      <c r="L2065" s="163"/>
      <c r="O2065" s="163"/>
    </row>
    <row r="2066" spans="11:15" ht="12.75">
      <c r="K2066" s="163"/>
      <c r="L2066" s="163"/>
      <c r="O2066" s="163"/>
    </row>
    <row r="2067" spans="11:15" ht="12.75">
      <c r="K2067" s="163"/>
      <c r="L2067" s="163"/>
      <c r="O2067" s="163"/>
    </row>
    <row r="2068" spans="11:15" ht="12.75">
      <c r="K2068" s="163"/>
      <c r="L2068" s="163"/>
      <c r="O2068" s="163"/>
    </row>
    <row r="2069" spans="11:15" ht="12.75">
      <c r="K2069" s="163"/>
      <c r="L2069" s="163"/>
      <c r="O2069" s="163"/>
    </row>
    <row r="2070" spans="11:15" ht="12.75">
      <c r="K2070" s="163"/>
      <c r="L2070" s="163"/>
      <c r="O2070" s="163"/>
    </row>
    <row r="2071" spans="11:15" ht="12.75">
      <c r="K2071" s="163"/>
      <c r="L2071" s="163"/>
      <c r="O2071" s="163"/>
    </row>
    <row r="2072" spans="11:15" ht="12.75">
      <c r="K2072" s="163"/>
      <c r="L2072" s="163"/>
      <c r="O2072" s="163"/>
    </row>
    <row r="2073" spans="11:15" ht="12.75">
      <c r="K2073" s="163"/>
      <c r="L2073" s="163"/>
      <c r="O2073" s="163"/>
    </row>
    <row r="2074" spans="11:15" ht="12.75">
      <c r="K2074" s="163"/>
      <c r="L2074" s="163"/>
      <c r="O2074" s="163"/>
    </row>
    <row r="2075" spans="11:15" ht="12.75">
      <c r="K2075" s="163"/>
      <c r="L2075" s="163"/>
      <c r="O2075" s="163"/>
    </row>
    <row r="2076" spans="11:15" ht="12.75">
      <c r="K2076" s="163"/>
      <c r="L2076" s="163"/>
      <c r="O2076" s="163"/>
    </row>
    <row r="2077" spans="11:15" ht="12.75">
      <c r="K2077" s="163"/>
      <c r="L2077" s="163"/>
      <c r="O2077" s="163"/>
    </row>
    <row r="2078" spans="11:15" ht="12.75">
      <c r="K2078" s="163"/>
      <c r="L2078" s="163"/>
      <c r="O2078" s="163"/>
    </row>
    <row r="2079" spans="11:15" ht="12.75">
      <c r="K2079" s="163"/>
      <c r="L2079" s="163"/>
      <c r="O2079" s="163"/>
    </row>
    <row r="2080" spans="11:15" ht="12.75">
      <c r="K2080" s="163"/>
      <c r="L2080" s="163"/>
      <c r="O2080" s="163"/>
    </row>
    <row r="2081" spans="11:15" ht="12.75">
      <c r="K2081" s="163"/>
      <c r="L2081" s="163"/>
      <c r="O2081" s="163"/>
    </row>
    <row r="2082" spans="11:15" ht="12.75">
      <c r="K2082" s="163"/>
      <c r="L2082" s="163"/>
      <c r="O2082" s="163"/>
    </row>
    <row r="2083" spans="11:15" ht="12.75">
      <c r="K2083" s="163"/>
      <c r="L2083" s="163"/>
      <c r="O2083" s="163"/>
    </row>
    <row r="2084" spans="11:15" ht="12.75">
      <c r="K2084" s="163"/>
      <c r="L2084" s="163"/>
      <c r="O2084" s="163"/>
    </row>
    <row r="2085" spans="11:15" ht="12.75">
      <c r="K2085" s="163"/>
      <c r="L2085" s="163"/>
      <c r="O2085" s="163"/>
    </row>
    <row r="2086" spans="11:15" ht="12.75">
      <c r="K2086" s="163"/>
      <c r="L2086" s="163"/>
      <c r="O2086" s="163"/>
    </row>
    <row r="2087" spans="11:15" ht="12.75">
      <c r="K2087" s="163"/>
      <c r="L2087" s="163"/>
      <c r="O2087" s="163"/>
    </row>
    <row r="2088" spans="11:15" ht="12.75">
      <c r="K2088" s="163"/>
      <c r="L2088" s="163"/>
      <c r="O2088" s="163"/>
    </row>
    <row r="2089" spans="11:15" ht="12.75">
      <c r="K2089" s="163"/>
      <c r="L2089" s="163"/>
      <c r="O2089" s="163"/>
    </row>
    <row r="2090" spans="11:15" ht="12.75">
      <c r="K2090" s="163"/>
      <c r="L2090" s="163"/>
      <c r="O2090" s="163"/>
    </row>
    <row r="2091" spans="11:15" ht="12.75">
      <c r="K2091" s="163"/>
      <c r="L2091" s="163"/>
      <c r="O2091" s="163"/>
    </row>
    <row r="2092" spans="11:15" ht="12.75">
      <c r="K2092" s="163"/>
      <c r="L2092" s="163"/>
      <c r="O2092" s="163"/>
    </row>
    <row r="2093" spans="11:15" ht="12.75">
      <c r="K2093" s="163"/>
      <c r="L2093" s="163"/>
      <c r="O2093" s="163"/>
    </row>
    <row r="2094" spans="11:15" ht="12.75">
      <c r="K2094" s="163"/>
      <c r="L2094" s="163"/>
      <c r="O2094" s="163"/>
    </row>
    <row r="2095" spans="11:15" ht="12.75">
      <c r="K2095" s="163"/>
      <c r="L2095" s="163"/>
      <c r="O2095" s="163"/>
    </row>
    <row r="2096" spans="11:15" ht="12.75">
      <c r="K2096" s="163"/>
      <c r="L2096" s="163"/>
      <c r="O2096" s="163"/>
    </row>
    <row r="2097" spans="11:15" ht="12.75">
      <c r="K2097" s="163"/>
      <c r="L2097" s="163"/>
      <c r="O2097" s="163"/>
    </row>
    <row r="2098" spans="11:15" ht="12.75">
      <c r="K2098" s="163"/>
      <c r="L2098" s="163"/>
      <c r="O2098" s="163"/>
    </row>
    <row r="2099" spans="11:15" ht="12.75">
      <c r="K2099" s="163"/>
      <c r="L2099" s="163"/>
      <c r="O2099" s="163"/>
    </row>
    <row r="2100" spans="11:15" ht="12.75">
      <c r="K2100" s="163"/>
      <c r="L2100" s="163"/>
      <c r="O2100" s="163"/>
    </row>
    <row r="2101" spans="11:15" ht="12.75">
      <c r="K2101" s="163"/>
      <c r="L2101" s="163"/>
      <c r="O2101" s="163"/>
    </row>
    <row r="2102" spans="11:15" ht="12.75">
      <c r="K2102" s="163"/>
      <c r="L2102" s="163"/>
      <c r="O2102" s="163"/>
    </row>
    <row r="2103" spans="11:15" ht="12.75">
      <c r="K2103" s="163"/>
      <c r="L2103" s="163"/>
      <c r="O2103" s="163"/>
    </row>
    <row r="2104" spans="11:15" ht="12.75">
      <c r="K2104" s="163"/>
      <c r="L2104" s="163"/>
      <c r="O2104" s="163"/>
    </row>
    <row r="2105" spans="11:15" ht="12.75">
      <c r="K2105" s="163"/>
      <c r="L2105" s="163"/>
      <c r="O2105" s="163"/>
    </row>
    <row r="2106" spans="11:15" ht="12.75">
      <c r="K2106" s="163"/>
      <c r="L2106" s="163"/>
      <c r="O2106" s="163"/>
    </row>
    <row r="2107" spans="11:15" ht="12.75">
      <c r="K2107" s="163"/>
      <c r="L2107" s="163"/>
      <c r="O2107" s="163"/>
    </row>
    <row r="2108" spans="11:15" ht="12.75">
      <c r="K2108" s="163"/>
      <c r="L2108" s="163"/>
      <c r="O2108" s="163"/>
    </row>
    <row r="2109" spans="11:15" ht="12.75">
      <c r="K2109" s="163"/>
      <c r="L2109" s="163"/>
      <c r="O2109" s="163"/>
    </row>
    <row r="2110" spans="11:15" ht="12.75">
      <c r="K2110" s="163"/>
      <c r="L2110" s="163"/>
      <c r="O2110" s="163"/>
    </row>
    <row r="2111" spans="11:15" ht="12.75">
      <c r="K2111" s="163"/>
      <c r="L2111" s="163"/>
      <c r="O2111" s="163"/>
    </row>
    <row r="2112" spans="11:15" ht="12.75">
      <c r="K2112" s="163"/>
      <c r="L2112" s="163"/>
      <c r="O2112" s="163"/>
    </row>
    <row r="2113" spans="11:15" ht="12.75">
      <c r="K2113" s="163"/>
      <c r="L2113" s="163"/>
      <c r="O2113" s="163"/>
    </row>
    <row r="2114" spans="11:15" ht="12.75">
      <c r="K2114" s="163"/>
      <c r="L2114" s="163"/>
      <c r="O2114" s="163"/>
    </row>
    <row r="2115" spans="11:15" ht="12.75">
      <c r="K2115" s="163"/>
      <c r="L2115" s="163"/>
      <c r="O2115" s="163"/>
    </row>
    <row r="2116" spans="11:15" ht="12.75">
      <c r="K2116" s="163"/>
      <c r="L2116" s="163"/>
      <c r="O2116" s="163"/>
    </row>
    <row r="2117" spans="11:15" ht="12.75">
      <c r="K2117" s="163"/>
      <c r="L2117" s="163"/>
      <c r="O2117" s="163"/>
    </row>
    <row r="2118" spans="11:15" ht="12.75">
      <c r="K2118" s="163"/>
      <c r="L2118" s="163"/>
      <c r="O2118" s="163"/>
    </row>
    <row r="2119" spans="11:15" ht="12.75">
      <c r="K2119" s="163"/>
      <c r="L2119" s="163"/>
      <c r="O2119" s="163"/>
    </row>
    <row r="2120" spans="11:15" ht="12.75">
      <c r="K2120" s="163"/>
      <c r="L2120" s="163"/>
      <c r="O2120" s="163"/>
    </row>
    <row r="2121" spans="11:15" ht="12.75">
      <c r="K2121" s="163"/>
      <c r="L2121" s="163"/>
      <c r="O2121" s="163"/>
    </row>
    <row r="2122" spans="11:15" ht="12.75">
      <c r="K2122" s="163"/>
      <c r="L2122" s="163"/>
      <c r="O2122" s="163"/>
    </row>
    <row r="2123" spans="11:15" ht="12.75">
      <c r="K2123" s="163"/>
      <c r="L2123" s="163"/>
      <c r="O2123" s="163"/>
    </row>
    <row r="2124" spans="11:15" ht="12.75">
      <c r="K2124" s="163"/>
      <c r="L2124" s="163"/>
      <c r="O2124" s="163"/>
    </row>
    <row r="2125" spans="11:15" ht="12.75">
      <c r="K2125" s="163"/>
      <c r="L2125" s="163"/>
      <c r="O2125" s="163"/>
    </row>
    <row r="2126" spans="11:15" ht="12.75">
      <c r="K2126" s="163"/>
      <c r="L2126" s="163"/>
      <c r="O2126" s="163"/>
    </row>
    <row r="2127" spans="11:15" ht="12.75">
      <c r="K2127" s="163"/>
      <c r="L2127" s="163"/>
      <c r="O2127" s="163"/>
    </row>
    <row r="2128" spans="11:15" ht="12.75">
      <c r="K2128" s="163"/>
      <c r="L2128" s="163"/>
      <c r="O2128" s="163"/>
    </row>
    <row r="2129" spans="11:15" ht="12.75">
      <c r="K2129" s="163"/>
      <c r="L2129" s="163"/>
      <c r="O2129" s="163"/>
    </row>
    <row r="2130" spans="11:15" ht="12.75">
      <c r="K2130" s="163"/>
      <c r="L2130" s="163"/>
      <c r="O2130" s="163"/>
    </row>
    <row r="2131" spans="11:15" ht="12.75">
      <c r="K2131" s="163"/>
      <c r="L2131" s="163"/>
      <c r="O2131" s="163"/>
    </row>
    <row r="2132" spans="11:15" ht="12.75">
      <c r="K2132" s="163"/>
      <c r="L2132" s="163"/>
      <c r="O2132" s="163"/>
    </row>
    <row r="2133" spans="11:15" ht="12.75">
      <c r="K2133" s="163"/>
      <c r="L2133" s="163"/>
      <c r="O2133" s="163"/>
    </row>
    <row r="2134" spans="11:15" ht="12.75">
      <c r="K2134" s="163"/>
      <c r="L2134" s="163"/>
      <c r="O2134" s="163"/>
    </row>
    <row r="2135" spans="11:15" ht="12.75">
      <c r="K2135" s="163"/>
      <c r="L2135" s="163"/>
      <c r="O2135" s="163"/>
    </row>
    <row r="2136" spans="11:15" ht="12.75">
      <c r="K2136" s="163"/>
      <c r="L2136" s="163"/>
      <c r="O2136" s="163"/>
    </row>
    <row r="2137" spans="11:15" ht="12.75">
      <c r="K2137" s="163"/>
      <c r="L2137" s="163"/>
      <c r="O2137" s="163"/>
    </row>
    <row r="2138" spans="11:15" ht="12.75">
      <c r="K2138" s="163"/>
      <c r="L2138" s="163"/>
      <c r="O2138" s="163"/>
    </row>
    <row r="2139" spans="11:15" ht="12.75">
      <c r="K2139" s="163"/>
      <c r="L2139" s="163"/>
      <c r="O2139" s="163"/>
    </row>
    <row r="2140" spans="11:15" ht="12.75">
      <c r="K2140" s="163"/>
      <c r="L2140" s="163"/>
      <c r="O2140" s="163"/>
    </row>
    <row r="2141" spans="11:15" ht="12.75">
      <c r="K2141" s="163"/>
      <c r="L2141" s="163"/>
      <c r="O2141" s="163"/>
    </row>
    <row r="2142" spans="11:15" ht="12.75">
      <c r="K2142" s="163"/>
      <c r="L2142" s="163"/>
      <c r="O2142" s="163"/>
    </row>
    <row r="2143" spans="11:15" ht="12.75">
      <c r="K2143" s="163"/>
      <c r="L2143" s="163"/>
      <c r="O2143" s="163"/>
    </row>
    <row r="2144" spans="11:15" ht="12.75">
      <c r="K2144" s="163"/>
      <c r="L2144" s="163"/>
      <c r="O2144" s="163"/>
    </row>
    <row r="2145" spans="11:15" ht="12.75">
      <c r="K2145" s="163"/>
      <c r="L2145" s="163"/>
      <c r="O2145" s="163"/>
    </row>
    <row r="2146" spans="11:15" ht="12.75">
      <c r="K2146" s="163"/>
      <c r="L2146" s="163"/>
      <c r="O2146" s="163"/>
    </row>
    <row r="2147" spans="11:15" ht="12.75">
      <c r="K2147" s="163"/>
      <c r="L2147" s="163"/>
      <c r="O2147" s="163"/>
    </row>
    <row r="2148" spans="11:15" ht="12.75">
      <c r="K2148" s="163"/>
      <c r="L2148" s="163"/>
      <c r="O2148" s="163"/>
    </row>
    <row r="2149" spans="11:15" ht="12.75">
      <c r="K2149" s="163"/>
      <c r="L2149" s="163"/>
      <c r="O2149" s="163"/>
    </row>
    <row r="2150" spans="11:15" ht="12.75">
      <c r="K2150" s="163"/>
      <c r="L2150" s="163"/>
      <c r="O2150" s="163"/>
    </row>
    <row r="2151" spans="11:15" ht="12.75">
      <c r="K2151" s="163"/>
      <c r="L2151" s="163"/>
      <c r="O2151" s="163"/>
    </row>
    <row r="2152" spans="11:15" ht="12.75">
      <c r="K2152" s="163"/>
      <c r="L2152" s="163"/>
      <c r="O2152" s="163"/>
    </row>
    <row r="2153" spans="11:15" ht="12.75">
      <c r="K2153" s="163"/>
      <c r="L2153" s="163"/>
      <c r="O2153" s="163"/>
    </row>
    <row r="2154" spans="11:15" ht="12.75">
      <c r="K2154" s="163"/>
      <c r="L2154" s="163"/>
      <c r="O2154" s="163"/>
    </row>
    <row r="2155" spans="11:15" ht="12.75">
      <c r="K2155" s="163"/>
      <c r="L2155" s="163"/>
      <c r="O2155" s="163"/>
    </row>
    <row r="2156" spans="11:15" ht="12.75">
      <c r="K2156" s="163"/>
      <c r="L2156" s="163"/>
      <c r="O2156" s="163"/>
    </row>
    <row r="2157" spans="11:15" ht="12.75">
      <c r="K2157" s="163"/>
      <c r="L2157" s="163"/>
      <c r="O2157" s="163"/>
    </row>
    <row r="2158" spans="11:15" ht="12.75">
      <c r="K2158" s="163"/>
      <c r="L2158" s="163"/>
      <c r="O2158" s="163"/>
    </row>
    <row r="2159" spans="11:15" ht="12.75">
      <c r="K2159" s="163"/>
      <c r="L2159" s="163"/>
      <c r="O2159" s="163"/>
    </row>
    <row r="2160" spans="11:15" ht="12.75">
      <c r="K2160" s="163"/>
      <c r="L2160" s="163"/>
      <c r="O2160" s="163"/>
    </row>
    <row r="2161" spans="11:15" ht="12.75">
      <c r="K2161" s="163"/>
      <c r="L2161" s="163"/>
      <c r="O2161" s="163"/>
    </row>
    <row r="2162" spans="11:15" ht="12.75">
      <c r="K2162" s="163"/>
      <c r="L2162" s="163"/>
      <c r="O2162" s="163"/>
    </row>
    <row r="2163" spans="11:15" ht="12.75">
      <c r="K2163" s="163"/>
      <c r="L2163" s="163"/>
      <c r="O2163" s="163"/>
    </row>
    <row r="2164" spans="11:15" ht="12.75">
      <c r="K2164" s="163"/>
      <c r="L2164" s="163"/>
      <c r="O2164" s="163"/>
    </row>
    <row r="2165" spans="11:15" ht="12.75">
      <c r="K2165" s="163"/>
      <c r="L2165" s="163"/>
      <c r="O2165" s="163"/>
    </row>
    <row r="2166" spans="11:15" ht="12.75">
      <c r="K2166" s="163"/>
      <c r="L2166" s="163"/>
      <c r="O2166" s="163"/>
    </row>
    <row r="2167" spans="11:15" ht="12.75">
      <c r="K2167" s="163"/>
      <c r="L2167" s="163"/>
      <c r="O2167" s="163"/>
    </row>
    <row r="2168" spans="11:15" ht="12.75">
      <c r="K2168" s="163"/>
      <c r="L2168" s="163"/>
      <c r="O2168" s="163"/>
    </row>
    <row r="2169" spans="11:15" ht="12.75">
      <c r="K2169" s="163"/>
      <c r="L2169" s="163"/>
      <c r="O2169" s="163"/>
    </row>
    <row r="2170" spans="11:15" ht="12.75">
      <c r="K2170" s="163"/>
      <c r="L2170" s="163"/>
      <c r="O2170" s="163"/>
    </row>
    <row r="2171" spans="11:15" ht="12.75">
      <c r="K2171" s="163"/>
      <c r="L2171" s="163"/>
      <c r="O2171" s="163"/>
    </row>
    <row r="2172" spans="11:15" ht="12.75">
      <c r="K2172" s="163"/>
      <c r="L2172" s="163"/>
      <c r="O2172" s="163"/>
    </row>
    <row r="2173" spans="11:15" ht="12.75">
      <c r="K2173" s="163"/>
      <c r="L2173" s="163"/>
      <c r="O2173" s="163"/>
    </row>
    <row r="2174" spans="11:15" ht="12.75">
      <c r="K2174" s="163"/>
      <c r="L2174" s="163"/>
      <c r="O2174" s="163"/>
    </row>
    <row r="2175" spans="11:15" ht="12.75">
      <c r="K2175" s="163"/>
      <c r="L2175" s="163"/>
      <c r="O2175" s="163"/>
    </row>
    <row r="2176" spans="11:15" ht="12.75">
      <c r="K2176" s="163"/>
      <c r="L2176" s="163"/>
      <c r="O2176" s="163"/>
    </row>
    <row r="2177" spans="11:15" ht="12.75">
      <c r="K2177" s="163"/>
      <c r="L2177" s="163"/>
      <c r="O2177" s="163"/>
    </row>
    <row r="2178" spans="11:15" ht="12.75">
      <c r="K2178" s="163"/>
      <c r="L2178" s="163"/>
      <c r="O2178" s="163"/>
    </row>
    <row r="2179" spans="11:15" ht="12.75">
      <c r="K2179" s="163"/>
      <c r="L2179" s="163"/>
      <c r="O2179" s="163"/>
    </row>
    <row r="2180" spans="11:15" ht="12.75">
      <c r="K2180" s="163"/>
      <c r="L2180" s="163"/>
      <c r="O2180" s="163"/>
    </row>
    <row r="2181" spans="11:15" ht="12.75">
      <c r="K2181" s="163"/>
      <c r="L2181" s="163"/>
      <c r="O2181" s="163"/>
    </row>
    <row r="2182" spans="11:15" ht="12.75">
      <c r="K2182" s="163"/>
      <c r="L2182" s="163"/>
      <c r="O2182" s="163"/>
    </row>
    <row r="2183" spans="11:15" ht="12.75">
      <c r="K2183" s="163"/>
      <c r="L2183" s="163"/>
      <c r="O2183" s="163"/>
    </row>
    <row r="2184" spans="11:15" ht="12.75">
      <c r="K2184" s="163"/>
      <c r="L2184" s="163"/>
      <c r="O2184" s="163"/>
    </row>
    <row r="2185" spans="11:15" ht="12.75">
      <c r="K2185" s="163"/>
      <c r="L2185" s="163"/>
      <c r="O2185" s="163"/>
    </row>
    <row r="2186" spans="11:15" ht="12.75">
      <c r="K2186" s="163"/>
      <c r="L2186" s="163"/>
      <c r="O2186" s="163"/>
    </row>
    <row r="2187" spans="11:15" ht="12.75">
      <c r="K2187" s="163"/>
      <c r="L2187" s="163"/>
      <c r="O2187" s="163"/>
    </row>
    <row r="2188" spans="11:15" ht="12.75">
      <c r="K2188" s="163"/>
      <c r="L2188" s="163"/>
      <c r="O2188" s="163"/>
    </row>
    <row r="2189" spans="11:15" ht="12.75">
      <c r="K2189" s="163"/>
      <c r="L2189" s="163"/>
      <c r="O2189" s="163"/>
    </row>
    <row r="2190" spans="11:15" ht="12.75">
      <c r="K2190" s="163"/>
      <c r="L2190" s="163"/>
      <c r="O2190" s="163"/>
    </row>
    <row r="2191" spans="11:15" ht="12.75">
      <c r="K2191" s="163"/>
      <c r="L2191" s="163"/>
      <c r="O2191" s="163"/>
    </row>
    <row r="2192" spans="11:15" ht="12.75">
      <c r="K2192" s="163"/>
      <c r="L2192" s="163"/>
      <c r="O2192" s="163"/>
    </row>
    <row r="2193" spans="11:15" ht="12.75">
      <c r="K2193" s="163"/>
      <c r="L2193" s="163"/>
      <c r="O2193" s="163"/>
    </row>
    <row r="2194" spans="11:15" ht="12.75">
      <c r="K2194" s="163"/>
      <c r="L2194" s="163"/>
      <c r="O2194" s="163"/>
    </row>
    <row r="2195" spans="11:15" ht="12.75">
      <c r="K2195" s="163"/>
      <c r="L2195" s="163"/>
      <c r="O2195" s="163"/>
    </row>
    <row r="2196" spans="11:15" ht="12.75">
      <c r="K2196" s="163"/>
      <c r="L2196" s="163"/>
      <c r="O2196" s="163"/>
    </row>
    <row r="2197" spans="11:15" ht="12.75">
      <c r="K2197" s="163"/>
      <c r="L2197" s="163"/>
      <c r="O2197" s="163"/>
    </row>
    <row r="2198" spans="11:15" ht="12.75">
      <c r="K2198" s="163"/>
      <c r="L2198" s="163"/>
      <c r="O2198" s="163"/>
    </row>
    <row r="2199" spans="11:15" ht="12.75">
      <c r="K2199" s="163"/>
      <c r="L2199" s="163"/>
      <c r="O2199" s="163"/>
    </row>
    <row r="2200" spans="11:15" ht="12.75">
      <c r="K2200" s="163"/>
      <c r="L2200" s="163"/>
      <c r="O2200" s="163"/>
    </row>
    <row r="2201" spans="11:15" ht="12.75">
      <c r="K2201" s="163"/>
      <c r="L2201" s="163"/>
      <c r="O2201" s="163"/>
    </row>
    <row r="2202" spans="11:15" ht="12.75">
      <c r="K2202" s="163"/>
      <c r="L2202" s="163"/>
      <c r="O2202" s="163"/>
    </row>
    <row r="2203" spans="11:15" ht="12.75">
      <c r="K2203" s="163"/>
      <c r="L2203" s="163"/>
      <c r="O2203" s="163"/>
    </row>
    <row r="2204" spans="11:15" ht="12.75">
      <c r="K2204" s="163"/>
      <c r="L2204" s="163"/>
      <c r="O2204" s="163"/>
    </row>
    <row r="2205" spans="11:15" ht="12.75">
      <c r="K2205" s="163"/>
      <c r="L2205" s="163"/>
      <c r="O2205" s="163"/>
    </row>
    <row r="2206" spans="11:15" ht="12.75">
      <c r="K2206" s="163"/>
      <c r="L2206" s="163"/>
      <c r="O2206" s="163"/>
    </row>
    <row r="2207" spans="11:15" ht="12.75">
      <c r="K2207" s="163"/>
      <c r="L2207" s="163"/>
      <c r="O2207" s="163"/>
    </row>
    <row r="2208" spans="11:15" ht="12.75">
      <c r="K2208" s="163"/>
      <c r="L2208" s="163"/>
      <c r="O2208" s="163"/>
    </row>
    <row r="2209" spans="11:15" ht="12.75">
      <c r="K2209" s="163"/>
      <c r="L2209" s="163"/>
      <c r="O2209" s="163"/>
    </row>
    <row r="2210" spans="11:15" ht="12.75">
      <c r="K2210" s="163"/>
      <c r="L2210" s="163"/>
      <c r="O2210" s="163"/>
    </row>
    <row r="2211" spans="11:15" ht="12.75">
      <c r="K2211" s="163"/>
      <c r="L2211" s="163"/>
      <c r="O2211" s="163"/>
    </row>
    <row r="2212" spans="11:15" ht="12.75">
      <c r="K2212" s="163"/>
      <c r="L2212" s="163"/>
      <c r="O2212" s="163"/>
    </row>
    <row r="2213" spans="11:15" ht="12.75">
      <c r="K2213" s="163"/>
      <c r="L2213" s="163"/>
      <c r="O2213" s="163"/>
    </row>
    <row r="2214" spans="11:15" ht="12.75">
      <c r="K2214" s="163"/>
      <c r="L2214" s="163"/>
      <c r="O2214" s="163"/>
    </row>
    <row r="2215" spans="11:15" ht="12.75">
      <c r="K2215" s="163"/>
      <c r="L2215" s="163"/>
      <c r="O2215" s="163"/>
    </row>
    <row r="2216" spans="11:15" ht="12.75">
      <c r="K2216" s="163"/>
      <c r="L2216" s="163"/>
      <c r="O2216" s="163"/>
    </row>
    <row r="2217" spans="11:15" ht="12.75">
      <c r="K2217" s="163"/>
      <c r="L2217" s="163"/>
      <c r="O2217" s="163"/>
    </row>
    <row r="2218" spans="11:15" ht="12.75">
      <c r="K2218" s="163"/>
      <c r="L2218" s="163"/>
      <c r="O2218" s="163"/>
    </row>
    <row r="2219" spans="11:15" ht="12.75">
      <c r="K2219" s="163"/>
      <c r="L2219" s="163"/>
      <c r="O2219" s="163"/>
    </row>
    <row r="2220" spans="11:15" ht="12.75">
      <c r="K2220" s="163"/>
      <c r="L2220" s="163"/>
      <c r="O2220" s="163"/>
    </row>
    <row r="2221" spans="11:15" ht="12.75">
      <c r="K2221" s="163"/>
      <c r="L2221" s="163"/>
      <c r="O2221" s="163"/>
    </row>
    <row r="2222" spans="11:15" ht="12.75">
      <c r="K2222" s="163"/>
      <c r="L2222" s="163"/>
      <c r="O2222" s="163"/>
    </row>
    <row r="2223" spans="11:15" ht="12.75">
      <c r="K2223" s="163"/>
      <c r="L2223" s="163"/>
      <c r="O2223" s="163"/>
    </row>
    <row r="2224" spans="11:15" ht="12.75">
      <c r="K2224" s="163"/>
      <c r="L2224" s="163"/>
      <c r="O2224" s="163"/>
    </row>
    <row r="2225" spans="11:15" ht="12.75">
      <c r="K2225" s="163"/>
      <c r="L2225" s="163"/>
      <c r="O2225" s="163"/>
    </row>
    <row r="2226" spans="11:15" ht="12.75">
      <c r="K2226" s="163"/>
      <c r="L2226" s="163"/>
      <c r="O2226" s="163"/>
    </row>
    <row r="2227" spans="11:15" ht="12.75">
      <c r="K2227" s="163"/>
      <c r="L2227" s="163"/>
      <c r="O2227" s="163"/>
    </row>
    <row r="2228" spans="11:15" ht="12.75">
      <c r="K2228" s="163"/>
      <c r="L2228" s="163"/>
      <c r="O2228" s="163"/>
    </row>
    <row r="2229" spans="11:15" ht="12.75">
      <c r="K2229" s="163"/>
      <c r="L2229" s="163"/>
      <c r="O2229" s="163"/>
    </row>
    <row r="2230" spans="11:15" ht="12.75">
      <c r="K2230" s="163"/>
      <c r="L2230" s="163"/>
      <c r="O2230" s="163"/>
    </row>
    <row r="2231" spans="11:15" ht="12.75">
      <c r="K2231" s="163"/>
      <c r="L2231" s="163"/>
      <c r="O2231" s="163"/>
    </row>
    <row r="2232" spans="11:15" ht="12.75">
      <c r="K2232" s="163"/>
      <c r="L2232" s="163"/>
      <c r="O2232" s="163"/>
    </row>
    <row r="2233" spans="11:15" ht="12.75">
      <c r="K2233" s="163"/>
      <c r="L2233" s="163"/>
      <c r="O2233" s="163"/>
    </row>
    <row r="2234" spans="11:15" ht="12.75">
      <c r="K2234" s="163"/>
      <c r="L2234" s="163"/>
      <c r="O2234" s="163"/>
    </row>
    <row r="2235" spans="11:15" ht="12.75">
      <c r="K2235" s="163"/>
      <c r="L2235" s="163"/>
      <c r="O2235" s="163"/>
    </row>
    <row r="2236" spans="11:15" ht="12.75">
      <c r="K2236" s="163"/>
      <c r="L2236" s="163"/>
      <c r="O2236" s="163"/>
    </row>
    <row r="2237" spans="11:15" ht="12.75">
      <c r="K2237" s="163"/>
      <c r="L2237" s="163"/>
      <c r="O2237" s="163"/>
    </row>
    <row r="2238" spans="11:15" ht="12.75">
      <c r="K2238" s="163"/>
      <c r="L2238" s="163"/>
      <c r="O2238" s="163"/>
    </row>
    <row r="2239" spans="11:15" ht="12.75">
      <c r="K2239" s="163"/>
      <c r="L2239" s="163"/>
      <c r="O2239" s="163"/>
    </row>
    <row r="2240" spans="11:15" ht="12.75">
      <c r="K2240" s="163"/>
      <c r="L2240" s="163"/>
      <c r="O2240" s="163"/>
    </row>
    <row r="2241" spans="11:15" ht="12.75">
      <c r="K2241" s="163"/>
      <c r="L2241" s="163"/>
      <c r="O2241" s="163"/>
    </row>
    <row r="2242" spans="11:15" ht="12.75">
      <c r="K2242" s="163"/>
      <c r="L2242" s="163"/>
      <c r="O2242" s="163"/>
    </row>
    <row r="2243" spans="11:15" ht="12.75">
      <c r="K2243" s="163"/>
      <c r="L2243" s="163"/>
      <c r="O2243" s="163"/>
    </row>
    <row r="2244" spans="11:15" ht="12.75">
      <c r="K2244" s="163"/>
      <c r="L2244" s="163"/>
      <c r="O2244" s="163"/>
    </row>
    <row r="2245" spans="11:15" ht="12.75">
      <c r="K2245" s="163"/>
      <c r="L2245" s="163"/>
      <c r="O2245" s="163"/>
    </row>
    <row r="2246" spans="11:15" ht="12.75">
      <c r="K2246" s="163"/>
      <c r="L2246" s="163"/>
      <c r="O2246" s="163"/>
    </row>
    <row r="2247" spans="11:15" ht="12.75">
      <c r="K2247" s="163"/>
      <c r="L2247" s="163"/>
      <c r="O2247" s="163"/>
    </row>
    <row r="2248" spans="11:15" ht="12.75">
      <c r="K2248" s="163"/>
      <c r="L2248" s="163"/>
      <c r="O2248" s="163"/>
    </row>
    <row r="2249" spans="11:15" ht="12.75">
      <c r="K2249" s="163"/>
      <c r="L2249" s="163"/>
      <c r="O2249" s="163"/>
    </row>
    <row r="2250" spans="11:15" ht="12.75">
      <c r="K2250" s="163"/>
      <c r="L2250" s="163"/>
      <c r="O2250" s="163"/>
    </row>
    <row r="2251" spans="11:15" ht="12.75">
      <c r="K2251" s="163"/>
      <c r="L2251" s="163"/>
      <c r="O2251" s="163"/>
    </row>
    <row r="2252" spans="11:15" ht="12.75">
      <c r="K2252" s="163"/>
      <c r="L2252" s="163"/>
      <c r="O2252" s="163"/>
    </row>
    <row r="2253" spans="11:15" ht="12.75">
      <c r="K2253" s="163"/>
      <c r="L2253" s="163"/>
      <c r="O2253" s="163"/>
    </row>
    <row r="2254" spans="11:15" ht="12.75">
      <c r="K2254" s="163"/>
      <c r="L2254" s="163"/>
      <c r="O2254" s="163"/>
    </row>
    <row r="2255" spans="11:15" ht="12.75">
      <c r="K2255" s="163"/>
      <c r="L2255" s="163"/>
      <c r="O2255" s="163"/>
    </row>
    <row r="2256" spans="11:15" ht="12.75">
      <c r="K2256" s="163"/>
      <c r="L2256" s="163"/>
      <c r="O2256" s="163"/>
    </row>
    <row r="2257" spans="11:15" ht="12.75">
      <c r="K2257" s="163"/>
      <c r="L2257" s="163"/>
      <c r="O2257" s="163"/>
    </row>
    <row r="2258" spans="11:15" ht="12.75">
      <c r="K2258" s="163"/>
      <c r="L2258" s="163"/>
      <c r="O2258" s="163"/>
    </row>
    <row r="2259" spans="11:15" ht="12.75">
      <c r="K2259" s="163"/>
      <c r="L2259" s="163"/>
      <c r="O2259" s="163"/>
    </row>
    <row r="2260" spans="11:15" ht="12.75">
      <c r="K2260" s="163"/>
      <c r="L2260" s="163"/>
      <c r="O2260" s="163"/>
    </row>
    <row r="2261" spans="11:15" ht="12.75">
      <c r="K2261" s="163"/>
      <c r="L2261" s="163"/>
      <c r="O2261" s="163"/>
    </row>
    <row r="2262" spans="11:15" ht="12.75">
      <c r="K2262" s="163"/>
      <c r="L2262" s="163"/>
      <c r="O2262" s="163"/>
    </row>
    <row r="2263" spans="11:15" ht="12.75">
      <c r="K2263" s="163"/>
      <c r="L2263" s="163"/>
      <c r="O2263" s="163"/>
    </row>
    <row r="2264" spans="11:15" ht="12.75">
      <c r="K2264" s="163"/>
      <c r="L2264" s="163"/>
      <c r="O2264" s="163"/>
    </row>
    <row r="2265" spans="11:15" ht="12.75">
      <c r="K2265" s="163"/>
      <c r="L2265" s="163"/>
      <c r="O2265" s="163"/>
    </row>
    <row r="2266" spans="11:15" ht="12.75">
      <c r="K2266" s="163"/>
      <c r="L2266" s="163"/>
      <c r="O2266" s="163"/>
    </row>
    <row r="2267" spans="11:15" ht="12.75">
      <c r="K2267" s="163"/>
      <c r="L2267" s="163"/>
      <c r="O2267" s="163"/>
    </row>
    <row r="2268" spans="11:15" ht="12.75">
      <c r="K2268" s="163"/>
      <c r="L2268" s="163"/>
      <c r="O2268" s="163"/>
    </row>
    <row r="2269" spans="11:15" ht="12.75">
      <c r="K2269" s="163"/>
      <c r="L2269" s="163"/>
      <c r="O2269" s="163"/>
    </row>
    <row r="2270" spans="11:15" ht="12.75">
      <c r="K2270" s="163"/>
      <c r="L2270" s="163"/>
      <c r="O2270" s="163"/>
    </row>
    <row r="2271" spans="11:15" ht="12.75">
      <c r="K2271" s="163"/>
      <c r="L2271" s="163"/>
      <c r="O2271" s="163"/>
    </row>
    <row r="2272" spans="11:15" ht="12.75">
      <c r="K2272" s="163"/>
      <c r="L2272" s="163"/>
      <c r="O2272" s="163"/>
    </row>
    <row r="2273" spans="11:15" ht="12.75">
      <c r="K2273" s="163"/>
      <c r="L2273" s="163"/>
      <c r="O2273" s="163"/>
    </row>
    <row r="2274" spans="11:15" ht="12.75">
      <c r="K2274" s="163"/>
      <c r="L2274" s="163"/>
      <c r="O2274" s="163"/>
    </row>
    <row r="2275" spans="11:15" ht="12.75">
      <c r="K2275" s="163"/>
      <c r="L2275" s="163"/>
      <c r="O2275" s="163"/>
    </row>
    <row r="2276" spans="11:15" ht="12.75">
      <c r="K2276" s="163"/>
      <c r="L2276" s="163"/>
      <c r="O2276" s="163"/>
    </row>
    <row r="2277" spans="11:15" ht="12.75">
      <c r="K2277" s="163"/>
      <c r="L2277" s="163"/>
      <c r="O2277" s="163"/>
    </row>
    <row r="2278" spans="11:15" ht="12.75">
      <c r="K2278" s="163"/>
      <c r="L2278" s="163"/>
      <c r="O2278" s="163"/>
    </row>
    <row r="2279" spans="11:15" ht="12.75">
      <c r="K2279" s="163"/>
      <c r="L2279" s="163"/>
      <c r="O2279" s="163"/>
    </row>
    <row r="2280" spans="11:15" ht="12.75">
      <c r="K2280" s="163"/>
      <c r="L2280" s="163"/>
      <c r="O2280" s="163"/>
    </row>
    <row r="2281" spans="11:15" ht="12.75">
      <c r="K2281" s="163"/>
      <c r="L2281" s="163"/>
      <c r="O2281" s="163"/>
    </row>
    <row r="2282" spans="11:15" ht="12.75">
      <c r="K2282" s="163"/>
      <c r="L2282" s="163"/>
      <c r="O2282" s="163"/>
    </row>
    <row r="2283" spans="11:15" ht="12.75">
      <c r="K2283" s="163"/>
      <c r="L2283" s="163"/>
      <c r="O2283" s="163"/>
    </row>
    <row r="2284" spans="11:15" ht="12.75">
      <c r="K2284" s="163"/>
      <c r="L2284" s="163"/>
      <c r="O2284" s="163"/>
    </row>
    <row r="2285" spans="11:15" ht="12.75">
      <c r="K2285" s="163"/>
      <c r="L2285" s="163"/>
      <c r="O2285" s="163"/>
    </row>
    <row r="2286" spans="11:15" ht="12.75">
      <c r="K2286" s="163"/>
      <c r="L2286" s="163"/>
      <c r="O2286" s="163"/>
    </row>
    <row r="2287" spans="11:15" ht="12.75">
      <c r="K2287" s="163"/>
      <c r="L2287" s="163"/>
      <c r="O2287" s="163"/>
    </row>
    <row r="2288" spans="11:15" ht="12.75">
      <c r="K2288" s="163"/>
      <c r="L2288" s="163"/>
      <c r="O2288" s="163"/>
    </row>
    <row r="2289" spans="11:15" ht="12.75">
      <c r="K2289" s="163"/>
      <c r="L2289" s="163"/>
      <c r="O2289" s="163"/>
    </row>
    <row r="2290" spans="11:15" ht="12.75">
      <c r="K2290" s="163"/>
      <c r="L2290" s="163"/>
      <c r="O2290" s="163"/>
    </row>
    <row r="2291" spans="11:15" ht="12.75">
      <c r="K2291" s="163"/>
      <c r="L2291" s="163"/>
      <c r="O2291" s="163"/>
    </row>
    <row r="2292" spans="11:15" ht="12.75">
      <c r="K2292" s="163"/>
      <c r="L2292" s="163"/>
      <c r="O2292" s="163"/>
    </row>
    <row r="2293" spans="11:15" ht="12.75">
      <c r="K2293" s="163"/>
      <c r="L2293" s="163"/>
      <c r="O2293" s="163"/>
    </row>
    <row r="2294" spans="11:15" ht="12.75">
      <c r="K2294" s="163"/>
      <c r="L2294" s="163"/>
      <c r="O2294" s="163"/>
    </row>
    <row r="2295" spans="11:15" ht="12.75">
      <c r="K2295" s="163"/>
      <c r="L2295" s="163"/>
      <c r="O2295" s="163"/>
    </row>
    <row r="2296" spans="11:15" ht="12.75">
      <c r="K2296" s="163"/>
      <c r="L2296" s="163"/>
      <c r="O2296" s="163"/>
    </row>
    <row r="2297" spans="11:15" ht="12.75">
      <c r="K2297" s="163"/>
      <c r="L2297" s="163"/>
      <c r="O2297" s="163"/>
    </row>
    <row r="2298" spans="11:15" ht="12.75">
      <c r="K2298" s="163"/>
      <c r="L2298" s="163"/>
      <c r="O2298" s="163"/>
    </row>
    <row r="2299" spans="11:15" ht="12.75">
      <c r="K2299" s="163"/>
      <c r="L2299" s="163"/>
      <c r="O2299" s="163"/>
    </row>
    <row r="2300" spans="11:15" ht="12.75">
      <c r="K2300" s="163"/>
      <c r="L2300" s="163"/>
      <c r="O2300" s="163"/>
    </row>
    <row r="2301" spans="11:15" ht="12.75">
      <c r="K2301" s="163"/>
      <c r="L2301" s="163"/>
      <c r="O2301" s="163"/>
    </row>
    <row r="2302" spans="11:15" ht="12.75">
      <c r="K2302" s="163"/>
      <c r="L2302" s="163"/>
      <c r="O2302" s="163"/>
    </row>
    <row r="2303" spans="11:15" ht="12.75">
      <c r="K2303" s="163"/>
      <c r="L2303" s="163"/>
      <c r="O2303" s="163"/>
    </row>
    <row r="2304" spans="11:15" ht="12.75">
      <c r="K2304" s="163"/>
      <c r="L2304" s="163"/>
      <c r="O2304" s="163"/>
    </row>
    <row r="2305" spans="11:15" ht="12.75">
      <c r="K2305" s="163"/>
      <c r="L2305" s="163"/>
      <c r="O2305" s="163"/>
    </row>
    <row r="2306" spans="11:15" ht="12.75">
      <c r="K2306" s="163"/>
      <c r="L2306" s="163"/>
      <c r="O2306" s="163"/>
    </row>
    <row r="2307" spans="11:15" ht="12.75">
      <c r="K2307" s="163"/>
      <c r="L2307" s="163"/>
      <c r="O2307" s="163"/>
    </row>
    <row r="2308" spans="11:15" ht="12.75">
      <c r="K2308" s="163"/>
      <c r="L2308" s="163"/>
      <c r="O2308" s="163"/>
    </row>
    <row r="2309" spans="11:15" ht="12.75">
      <c r="K2309" s="163"/>
      <c r="L2309" s="163"/>
      <c r="O2309" s="163"/>
    </row>
    <row r="2310" spans="11:15" ht="12.75">
      <c r="K2310" s="163"/>
      <c r="L2310" s="163"/>
      <c r="O2310" s="163"/>
    </row>
    <row r="2311" spans="11:15" ht="12.75">
      <c r="K2311" s="163"/>
      <c r="L2311" s="163"/>
      <c r="O2311" s="163"/>
    </row>
    <row r="2312" spans="11:15" ht="12.75">
      <c r="K2312" s="163"/>
      <c r="L2312" s="163"/>
      <c r="O2312" s="163"/>
    </row>
    <row r="2313" spans="11:15" ht="12.75">
      <c r="K2313" s="163"/>
      <c r="L2313" s="163"/>
      <c r="O2313" s="163"/>
    </row>
    <row r="2314" spans="11:15" ht="12.75">
      <c r="K2314" s="163"/>
      <c r="L2314" s="163"/>
      <c r="O2314" s="163"/>
    </row>
    <row r="2315" spans="11:15" ht="12.75">
      <c r="K2315" s="163"/>
      <c r="L2315" s="163"/>
      <c r="O2315" s="163"/>
    </row>
    <row r="2316" spans="11:15" ht="12.75">
      <c r="K2316" s="163"/>
      <c r="L2316" s="163"/>
      <c r="O2316" s="163"/>
    </row>
    <row r="2317" spans="11:15" ht="12.75">
      <c r="K2317" s="163"/>
      <c r="L2317" s="163"/>
      <c r="O2317" s="163"/>
    </row>
    <row r="2318" spans="11:15" ht="12.75">
      <c r="K2318" s="163"/>
      <c r="L2318" s="163"/>
      <c r="O2318" s="163"/>
    </row>
    <row r="2319" spans="11:15" ht="12.75">
      <c r="K2319" s="163"/>
      <c r="L2319" s="163"/>
      <c r="O2319" s="163"/>
    </row>
    <row r="2320" spans="11:15" ht="12.75">
      <c r="K2320" s="163"/>
      <c r="L2320" s="163"/>
      <c r="O2320" s="163"/>
    </row>
    <row r="2321" spans="11:15" ht="12.75">
      <c r="K2321" s="163"/>
      <c r="L2321" s="163"/>
      <c r="O2321" s="163"/>
    </row>
    <row r="2322" spans="11:15" ht="12.75">
      <c r="K2322" s="163"/>
      <c r="L2322" s="163"/>
      <c r="O2322" s="163"/>
    </row>
    <row r="2323" spans="11:15" ht="12.75">
      <c r="K2323" s="163"/>
      <c r="L2323" s="163"/>
      <c r="O2323" s="163"/>
    </row>
    <row r="2324" spans="11:15" ht="12.75">
      <c r="K2324" s="163"/>
      <c r="L2324" s="163"/>
      <c r="O2324" s="163"/>
    </row>
    <row r="2325" spans="11:15" ht="12.75">
      <c r="K2325" s="163"/>
      <c r="L2325" s="163"/>
      <c r="O2325" s="163"/>
    </row>
    <row r="2326" spans="11:15" ht="12.75">
      <c r="K2326" s="163"/>
      <c r="L2326" s="163"/>
      <c r="O2326" s="163"/>
    </row>
    <row r="2327" spans="11:15" ht="12.75">
      <c r="K2327" s="163"/>
      <c r="L2327" s="163"/>
      <c r="O2327" s="163"/>
    </row>
    <row r="2328" spans="11:15" ht="12.75">
      <c r="K2328" s="163"/>
      <c r="L2328" s="163"/>
      <c r="O2328" s="163"/>
    </row>
    <row r="2329" spans="11:15" ht="12.75">
      <c r="K2329" s="163"/>
      <c r="L2329" s="163"/>
      <c r="O2329" s="163"/>
    </row>
    <row r="2330" spans="11:15" ht="12.75">
      <c r="K2330" s="163"/>
      <c r="L2330" s="163"/>
      <c r="O2330" s="163"/>
    </row>
    <row r="2331" spans="11:15" ht="12.75">
      <c r="K2331" s="163"/>
      <c r="L2331" s="163"/>
      <c r="O2331" s="163"/>
    </row>
    <row r="2332" spans="11:15" ht="12.75">
      <c r="K2332" s="163"/>
      <c r="L2332" s="163"/>
      <c r="O2332" s="163"/>
    </row>
    <row r="2333" spans="11:15" ht="12.75">
      <c r="K2333" s="163"/>
      <c r="L2333" s="163"/>
      <c r="O2333" s="163"/>
    </row>
    <row r="2334" spans="11:15" ht="12.75">
      <c r="K2334" s="163"/>
      <c r="L2334" s="163"/>
      <c r="O2334" s="163"/>
    </row>
    <row r="2335" spans="11:15" ht="12.75">
      <c r="K2335" s="163"/>
      <c r="L2335" s="163"/>
      <c r="O2335" s="163"/>
    </row>
    <row r="2336" spans="11:15" ht="12.75">
      <c r="K2336" s="163"/>
      <c r="L2336" s="163"/>
      <c r="O2336" s="163"/>
    </row>
    <row r="2337" spans="11:15" ht="12.75">
      <c r="K2337" s="163"/>
      <c r="L2337" s="163"/>
      <c r="O2337" s="163"/>
    </row>
    <row r="2338" spans="11:15" ht="12.75">
      <c r="K2338" s="163"/>
      <c r="L2338" s="163"/>
      <c r="O2338" s="163"/>
    </row>
    <row r="2339" spans="11:15" ht="12.75">
      <c r="K2339" s="163"/>
      <c r="L2339" s="163"/>
      <c r="O2339" s="163"/>
    </row>
    <row r="2340" spans="11:15" ht="12.75">
      <c r="K2340" s="163"/>
      <c r="L2340" s="163"/>
      <c r="O2340" s="163"/>
    </row>
    <row r="2341" spans="11:15" ht="12.75">
      <c r="K2341" s="163"/>
      <c r="L2341" s="163"/>
      <c r="O2341" s="163"/>
    </row>
    <row r="2342" spans="11:15" ht="12.75">
      <c r="K2342" s="163"/>
      <c r="L2342" s="163"/>
      <c r="O2342" s="163"/>
    </row>
    <row r="2343" spans="11:15" ht="12.75">
      <c r="K2343" s="163"/>
      <c r="L2343" s="163"/>
      <c r="O2343" s="163"/>
    </row>
    <row r="2344" spans="11:15" ht="12.75">
      <c r="K2344" s="163"/>
      <c r="L2344" s="163"/>
      <c r="O2344" s="163"/>
    </row>
    <row r="2345" spans="11:15" ht="12.75">
      <c r="K2345" s="163"/>
      <c r="L2345" s="163"/>
      <c r="O2345" s="163"/>
    </row>
    <row r="2346" spans="11:15" ht="12.75">
      <c r="K2346" s="163"/>
      <c r="L2346" s="163"/>
      <c r="O2346" s="163"/>
    </row>
    <row r="2347" spans="11:15" ht="12.75">
      <c r="K2347" s="163"/>
      <c r="L2347" s="163"/>
      <c r="O2347" s="163"/>
    </row>
    <row r="2348" spans="11:15" ht="12.75">
      <c r="K2348" s="163"/>
      <c r="L2348" s="163"/>
      <c r="O2348" s="163"/>
    </row>
    <row r="2349" spans="11:15" ht="12.75">
      <c r="K2349" s="163"/>
      <c r="L2349" s="163"/>
      <c r="O2349" s="163"/>
    </row>
    <row r="2350" spans="11:15" ht="12.75">
      <c r="K2350" s="163"/>
      <c r="L2350" s="163"/>
      <c r="O2350" s="163"/>
    </row>
    <row r="2351" spans="11:15" ht="12.75">
      <c r="K2351" s="163"/>
      <c r="L2351" s="163"/>
      <c r="O2351" s="163"/>
    </row>
    <row r="2352" spans="11:15" ht="12.75">
      <c r="K2352" s="163"/>
      <c r="L2352" s="163"/>
      <c r="O2352" s="163"/>
    </row>
    <row r="2353" spans="11:15" ht="12.75">
      <c r="K2353" s="163"/>
      <c r="L2353" s="163"/>
      <c r="O2353" s="163"/>
    </row>
    <row r="2354" spans="11:15" ht="12.75">
      <c r="K2354" s="163"/>
      <c r="L2354" s="163"/>
      <c r="O2354" s="163"/>
    </row>
    <row r="2355" spans="11:15" ht="12.75">
      <c r="K2355" s="163"/>
      <c r="L2355" s="163"/>
      <c r="O2355" s="163"/>
    </row>
    <row r="2356" spans="11:15" ht="12.75">
      <c r="K2356" s="163"/>
      <c r="L2356" s="163"/>
      <c r="O2356" s="163"/>
    </row>
    <row r="2357" spans="11:15" ht="12.75">
      <c r="K2357" s="163"/>
      <c r="L2357" s="163"/>
      <c r="O2357" s="163"/>
    </row>
    <row r="2358" spans="11:15" ht="12.75">
      <c r="K2358" s="163"/>
      <c r="L2358" s="163"/>
      <c r="O2358" s="163"/>
    </row>
    <row r="2359" spans="11:15" ht="12.75">
      <c r="K2359" s="163"/>
      <c r="L2359" s="163"/>
      <c r="O2359" s="163"/>
    </row>
    <row r="2360" spans="11:15" ht="12.75">
      <c r="K2360" s="163"/>
      <c r="L2360" s="163"/>
      <c r="O2360" s="163"/>
    </row>
    <row r="2361" spans="11:15" ht="12.75">
      <c r="K2361" s="163"/>
      <c r="L2361" s="163"/>
      <c r="O2361" s="163"/>
    </row>
    <row r="2362" spans="11:15" ht="12.75">
      <c r="K2362" s="163"/>
      <c r="L2362" s="163"/>
      <c r="O2362" s="163"/>
    </row>
    <row r="2363" spans="11:15" ht="12.75">
      <c r="K2363" s="163"/>
      <c r="L2363" s="163"/>
      <c r="O2363" s="163"/>
    </row>
    <row r="2364" spans="11:15" ht="12.75">
      <c r="K2364" s="163"/>
      <c r="L2364" s="163"/>
      <c r="O2364" s="163"/>
    </row>
    <row r="2365" spans="11:15" ht="12.75">
      <c r="K2365" s="163"/>
      <c r="L2365" s="163"/>
      <c r="O2365" s="163"/>
    </row>
    <row r="2366" spans="11:15" ht="12.75">
      <c r="K2366" s="163"/>
      <c r="L2366" s="163"/>
      <c r="O2366" s="163"/>
    </row>
    <row r="2367" spans="11:15" ht="12.75">
      <c r="K2367" s="163"/>
      <c r="L2367" s="163"/>
      <c r="O2367" s="163"/>
    </row>
    <row r="2368" spans="11:15" ht="12.75">
      <c r="K2368" s="163"/>
      <c r="L2368" s="163"/>
      <c r="O2368" s="163"/>
    </row>
    <row r="2369" spans="11:15" ht="12.75">
      <c r="K2369" s="163"/>
      <c r="L2369" s="163"/>
      <c r="O2369" s="163"/>
    </row>
    <row r="2370" spans="11:15" ht="12.75">
      <c r="K2370" s="163"/>
      <c r="L2370" s="163"/>
      <c r="O2370" s="163"/>
    </row>
    <row r="2371" spans="11:15" ht="12.75">
      <c r="K2371" s="163"/>
      <c r="L2371" s="163"/>
      <c r="O2371" s="163"/>
    </row>
    <row r="2372" spans="11:15" ht="12.75">
      <c r="K2372" s="163"/>
      <c r="L2372" s="163"/>
      <c r="O2372" s="163"/>
    </row>
    <row r="2373" spans="11:15" ht="12.75">
      <c r="K2373" s="163"/>
      <c r="L2373" s="163"/>
      <c r="O2373" s="163"/>
    </row>
    <row r="2374" spans="11:15" ht="12.75">
      <c r="K2374" s="163"/>
      <c r="L2374" s="163"/>
      <c r="O2374" s="163"/>
    </row>
    <row r="2375" spans="11:15" ht="12.75">
      <c r="K2375" s="163"/>
      <c r="L2375" s="163"/>
      <c r="O2375" s="163"/>
    </row>
    <row r="2376" spans="11:15" ht="12.75">
      <c r="K2376" s="163"/>
      <c r="L2376" s="163"/>
      <c r="O2376" s="163"/>
    </row>
    <row r="2377" spans="11:15" ht="12.75">
      <c r="K2377" s="163"/>
      <c r="L2377" s="163"/>
      <c r="O2377" s="163"/>
    </row>
    <row r="2378" spans="11:15" ht="12.75">
      <c r="K2378" s="163"/>
      <c r="L2378" s="163"/>
      <c r="O2378" s="163"/>
    </row>
    <row r="2379" spans="11:15" ht="12.75">
      <c r="K2379" s="163"/>
      <c r="L2379" s="163"/>
      <c r="O2379" s="163"/>
    </row>
    <row r="2380" spans="11:15" ht="12.75">
      <c r="K2380" s="163"/>
      <c r="L2380" s="163"/>
      <c r="O2380" s="163"/>
    </row>
    <row r="2381" spans="11:15" ht="12.75">
      <c r="K2381" s="163"/>
      <c r="L2381" s="163"/>
      <c r="O2381" s="163"/>
    </row>
    <row r="2382" spans="11:15" ht="12.75">
      <c r="K2382" s="163"/>
      <c r="L2382" s="163"/>
      <c r="O2382" s="163"/>
    </row>
    <row r="2383" spans="11:15" ht="12.75">
      <c r="K2383" s="163"/>
      <c r="L2383" s="163"/>
      <c r="O2383" s="163"/>
    </row>
    <row r="2384" spans="11:15" ht="12.75">
      <c r="K2384" s="163"/>
      <c r="L2384" s="163"/>
      <c r="O2384" s="163"/>
    </row>
    <row r="2385" spans="11:15" ht="12.75">
      <c r="K2385" s="163"/>
      <c r="L2385" s="163"/>
      <c r="O2385" s="163"/>
    </row>
    <row r="2386" spans="11:15" ht="12.75">
      <c r="K2386" s="163"/>
      <c r="L2386" s="163"/>
      <c r="O2386" s="163"/>
    </row>
    <row r="2387" spans="11:15" ht="12.75">
      <c r="K2387" s="163"/>
      <c r="L2387" s="163"/>
      <c r="O2387" s="163"/>
    </row>
    <row r="2388" spans="11:15" ht="12.75">
      <c r="K2388" s="163"/>
      <c r="L2388" s="163"/>
      <c r="O2388" s="163"/>
    </row>
    <row r="2389" spans="11:15" ht="12.75">
      <c r="K2389" s="163"/>
      <c r="L2389" s="163"/>
      <c r="O2389" s="163"/>
    </row>
    <row r="2390" spans="11:15" ht="12.75">
      <c r="K2390" s="163"/>
      <c r="L2390" s="163"/>
      <c r="O2390" s="163"/>
    </row>
    <row r="2391" spans="11:15" ht="12.75">
      <c r="K2391" s="163"/>
      <c r="L2391" s="163"/>
      <c r="O2391" s="163"/>
    </row>
    <row r="2392" spans="11:15" ht="12.75">
      <c r="K2392" s="163"/>
      <c r="L2392" s="163"/>
      <c r="O2392" s="163"/>
    </row>
    <row r="2393" spans="11:15" ht="12.75">
      <c r="K2393" s="163"/>
      <c r="L2393" s="163"/>
      <c r="O2393" s="163"/>
    </row>
    <row r="2394" spans="11:15" ht="12.75">
      <c r="K2394" s="163"/>
      <c r="L2394" s="163"/>
      <c r="O2394" s="163"/>
    </row>
    <row r="2395" spans="11:15" ht="12.75">
      <c r="K2395" s="163"/>
      <c r="L2395" s="163"/>
      <c r="O2395" s="163"/>
    </row>
    <row r="2396" spans="11:15" ht="12.75">
      <c r="K2396" s="163"/>
      <c r="L2396" s="163"/>
      <c r="O2396" s="163"/>
    </row>
    <row r="2397" spans="11:15" ht="12.75">
      <c r="K2397" s="163"/>
      <c r="L2397" s="163"/>
      <c r="O2397" s="163"/>
    </row>
    <row r="2398" spans="11:15" ht="12.75">
      <c r="K2398" s="163"/>
      <c r="L2398" s="163"/>
      <c r="O2398" s="163"/>
    </row>
    <row r="2399" spans="11:15" ht="12.75">
      <c r="K2399" s="163"/>
      <c r="L2399" s="163"/>
      <c r="O2399" s="163"/>
    </row>
    <row r="2400" spans="11:15" ht="12.75">
      <c r="K2400" s="163"/>
      <c r="L2400" s="163"/>
      <c r="O2400" s="163"/>
    </row>
    <row r="2401" spans="11:15" ht="12.75">
      <c r="K2401" s="163"/>
      <c r="L2401" s="163"/>
      <c r="O2401" s="163"/>
    </row>
    <row r="2402" spans="11:15" ht="12.75">
      <c r="K2402" s="163"/>
      <c r="L2402" s="163"/>
      <c r="O2402" s="163"/>
    </row>
    <row r="2403" spans="11:15" ht="12.75">
      <c r="K2403" s="163"/>
      <c r="L2403" s="163"/>
      <c r="O2403" s="163"/>
    </row>
    <row r="2404" spans="11:15" ht="12.75">
      <c r="K2404" s="163"/>
      <c r="L2404" s="163"/>
      <c r="O2404" s="163"/>
    </row>
    <row r="2405" spans="11:15" ht="12.75">
      <c r="K2405" s="163"/>
      <c r="L2405" s="163"/>
      <c r="O2405" s="163"/>
    </row>
    <row r="2406" spans="11:15" ht="12.75">
      <c r="K2406" s="163"/>
      <c r="L2406" s="163"/>
      <c r="O2406" s="163"/>
    </row>
    <row r="2407" spans="11:15" ht="12.75">
      <c r="K2407" s="163"/>
      <c r="L2407" s="163"/>
      <c r="O2407" s="163"/>
    </row>
    <row r="2408" spans="11:15" ht="12.75">
      <c r="K2408" s="163"/>
      <c r="L2408" s="163"/>
      <c r="O2408" s="163"/>
    </row>
    <row r="2409" spans="11:15" ht="12.75">
      <c r="K2409" s="163"/>
      <c r="L2409" s="163"/>
      <c r="O2409" s="163"/>
    </row>
    <row r="2410" spans="11:15" ht="12.75">
      <c r="K2410" s="163"/>
      <c r="L2410" s="163"/>
      <c r="O2410" s="163"/>
    </row>
    <row r="2411" spans="11:15" ht="12.75">
      <c r="K2411" s="163"/>
      <c r="L2411" s="163"/>
      <c r="O2411" s="163"/>
    </row>
    <row r="2412" spans="11:15" ht="12.75">
      <c r="K2412" s="163"/>
      <c r="L2412" s="163"/>
      <c r="O2412" s="163"/>
    </row>
    <row r="2413" spans="11:15" ht="12.75">
      <c r="K2413" s="163"/>
      <c r="L2413" s="163"/>
      <c r="O2413" s="163"/>
    </row>
    <row r="2414" spans="11:15" ht="12.75">
      <c r="K2414" s="163"/>
      <c r="L2414" s="163"/>
      <c r="O2414" s="163"/>
    </row>
    <row r="2415" spans="11:15" ht="12.75">
      <c r="K2415" s="163"/>
      <c r="L2415" s="163"/>
      <c r="O2415" s="163"/>
    </row>
    <row r="2416" spans="11:15" ht="12.75">
      <c r="K2416" s="163"/>
      <c r="L2416" s="163"/>
      <c r="O2416" s="163"/>
    </row>
    <row r="2417" spans="11:15" ht="12.75">
      <c r="K2417" s="163"/>
      <c r="L2417" s="163"/>
      <c r="O2417" s="163"/>
    </row>
    <row r="2418" spans="11:15" ht="12.75">
      <c r="K2418" s="163"/>
      <c r="L2418" s="163"/>
      <c r="O2418" s="163"/>
    </row>
    <row r="2419" spans="11:15" ht="12.75">
      <c r="K2419" s="163"/>
      <c r="L2419" s="163"/>
      <c r="O2419" s="163"/>
    </row>
    <row r="2420" spans="11:15" ht="12.75">
      <c r="K2420" s="163"/>
      <c r="L2420" s="163"/>
      <c r="O2420" s="163"/>
    </row>
    <row r="2421" spans="11:15" ht="12.75">
      <c r="K2421" s="163"/>
      <c r="L2421" s="163"/>
      <c r="O2421" s="163"/>
    </row>
    <row r="2422" spans="11:15" ht="12.75">
      <c r="K2422" s="163"/>
      <c r="L2422" s="163"/>
      <c r="O2422" s="163"/>
    </row>
    <row r="2423" spans="11:15" ht="12.75">
      <c r="K2423" s="163"/>
      <c r="L2423" s="163"/>
      <c r="O2423" s="163"/>
    </row>
    <row r="2424" spans="11:15" ht="12.75">
      <c r="K2424" s="163"/>
      <c r="L2424" s="163"/>
      <c r="O2424" s="163"/>
    </row>
    <row r="2425" spans="11:15" ht="12.75">
      <c r="K2425" s="163"/>
      <c r="L2425" s="163"/>
      <c r="O2425" s="163"/>
    </row>
    <row r="2426" spans="11:15" ht="12.75">
      <c r="K2426" s="163"/>
      <c r="L2426" s="163"/>
      <c r="O2426" s="163"/>
    </row>
    <row r="2427" spans="11:15" ht="12.75">
      <c r="K2427" s="163"/>
      <c r="L2427" s="163"/>
      <c r="O2427" s="163"/>
    </row>
    <row r="2428" spans="11:15" ht="12.75">
      <c r="K2428" s="163"/>
      <c r="L2428" s="163"/>
      <c r="O2428" s="163"/>
    </row>
    <row r="2429" spans="11:15" ht="12.75">
      <c r="K2429" s="163"/>
      <c r="L2429" s="163"/>
      <c r="O2429" s="163"/>
    </row>
    <row r="2430" spans="11:15" ht="12.75">
      <c r="K2430" s="163"/>
      <c r="L2430" s="163"/>
      <c r="O2430" s="163"/>
    </row>
    <row r="2431" spans="11:15" ht="12.75">
      <c r="K2431" s="163"/>
      <c r="L2431" s="163"/>
      <c r="O2431" s="163"/>
    </row>
    <row r="2432" spans="11:15" ht="12.75">
      <c r="K2432" s="163"/>
      <c r="L2432" s="163"/>
      <c r="O2432" s="163"/>
    </row>
    <row r="2433" spans="11:15" ht="12.75">
      <c r="K2433" s="163"/>
      <c r="L2433" s="163"/>
      <c r="O2433" s="163"/>
    </row>
    <row r="2434" spans="11:15" ht="12.75">
      <c r="K2434" s="163"/>
      <c r="L2434" s="163"/>
      <c r="O2434" s="163"/>
    </row>
    <row r="2435" spans="11:15" ht="12.75">
      <c r="K2435" s="163"/>
      <c r="L2435" s="163"/>
      <c r="O2435" s="163"/>
    </row>
    <row r="2436" spans="11:15" ht="12.75">
      <c r="K2436" s="163"/>
      <c r="L2436" s="163"/>
      <c r="O2436" s="163"/>
    </row>
    <row r="2437" spans="11:15" ht="12.75">
      <c r="K2437" s="163"/>
      <c r="L2437" s="163"/>
      <c r="O2437" s="163"/>
    </row>
    <row r="2438" spans="11:15" ht="12.75">
      <c r="K2438" s="163"/>
      <c r="L2438" s="163"/>
      <c r="O2438" s="163"/>
    </row>
    <row r="2439" spans="11:15" ht="12.75">
      <c r="K2439" s="163"/>
      <c r="L2439" s="163"/>
      <c r="O2439" s="163"/>
    </row>
    <row r="2440" spans="11:15" ht="12.75">
      <c r="K2440" s="163"/>
      <c r="L2440" s="163"/>
      <c r="O2440" s="163"/>
    </row>
    <row r="2441" spans="11:15" ht="12.75">
      <c r="K2441" s="163"/>
      <c r="L2441" s="163"/>
      <c r="O2441" s="163"/>
    </row>
    <row r="2442" spans="11:15" ht="12.75">
      <c r="K2442" s="163"/>
      <c r="L2442" s="163"/>
      <c r="O2442" s="163"/>
    </row>
    <row r="2443" spans="11:15" ht="12.75">
      <c r="K2443" s="163"/>
      <c r="L2443" s="163"/>
      <c r="O2443" s="163"/>
    </row>
    <row r="2444" spans="11:15" ht="12.75">
      <c r="K2444" s="163"/>
      <c r="L2444" s="163"/>
      <c r="O2444" s="163"/>
    </row>
    <row r="2445" spans="11:15" ht="12.75">
      <c r="K2445" s="163"/>
      <c r="L2445" s="163"/>
      <c r="O2445" s="163"/>
    </row>
    <row r="2446" spans="11:15" ht="12.75">
      <c r="K2446" s="163"/>
      <c r="L2446" s="163"/>
      <c r="O2446" s="163"/>
    </row>
    <row r="2447" spans="11:15" ht="12.75">
      <c r="K2447" s="163"/>
      <c r="L2447" s="163"/>
      <c r="O2447" s="163"/>
    </row>
    <row r="2448" spans="11:15" ht="12.75">
      <c r="K2448" s="163"/>
      <c r="L2448" s="163"/>
      <c r="O2448" s="163"/>
    </row>
    <row r="2449" spans="11:15" ht="12.75">
      <c r="K2449" s="163"/>
      <c r="L2449" s="163"/>
      <c r="O2449" s="163"/>
    </row>
    <row r="2450" spans="11:15" ht="12.75">
      <c r="K2450" s="163"/>
      <c r="L2450" s="163"/>
      <c r="O2450" s="163"/>
    </row>
    <row r="2451" spans="11:15" ht="12.75">
      <c r="K2451" s="163"/>
      <c r="L2451" s="163"/>
      <c r="O2451" s="163"/>
    </row>
    <row r="2452" spans="11:15" ht="12.75">
      <c r="K2452" s="163"/>
      <c r="L2452" s="163"/>
      <c r="O2452" s="163"/>
    </row>
    <row r="2453" spans="11:15" ht="12.75">
      <c r="K2453" s="163"/>
      <c r="L2453" s="163"/>
      <c r="O2453" s="163"/>
    </row>
    <row r="2454" spans="11:15" ht="12.75">
      <c r="K2454" s="163"/>
      <c r="L2454" s="163"/>
      <c r="O2454" s="163"/>
    </row>
    <row r="2455" spans="11:15" ht="12.75">
      <c r="K2455" s="163"/>
      <c r="L2455" s="163"/>
      <c r="O2455" s="163"/>
    </row>
    <row r="2456" spans="11:15" ht="12.75">
      <c r="K2456" s="163"/>
      <c r="L2456" s="163"/>
      <c r="O2456" s="163"/>
    </row>
    <row r="2457" spans="11:15" ht="12.75">
      <c r="K2457" s="163"/>
      <c r="L2457" s="163"/>
      <c r="O2457" s="163"/>
    </row>
    <row r="2458" spans="11:15" ht="12.75">
      <c r="K2458" s="163"/>
      <c r="L2458" s="163"/>
      <c r="O2458" s="163"/>
    </row>
    <row r="2459" spans="11:15" ht="12.75">
      <c r="K2459" s="163"/>
      <c r="L2459" s="163"/>
      <c r="O2459" s="163"/>
    </row>
    <row r="2460" spans="11:15" ht="12.75">
      <c r="K2460" s="163"/>
      <c r="L2460" s="163"/>
      <c r="O2460" s="163"/>
    </row>
    <row r="2461" spans="11:15" ht="12.75">
      <c r="K2461" s="163"/>
      <c r="L2461" s="163"/>
      <c r="O2461" s="163"/>
    </row>
    <row r="2462" spans="11:15" ht="12.75">
      <c r="K2462" s="163"/>
      <c r="L2462" s="163"/>
      <c r="O2462" s="163"/>
    </row>
    <row r="2463" spans="11:15" ht="12.75">
      <c r="K2463" s="163"/>
      <c r="L2463" s="163"/>
      <c r="O2463" s="163"/>
    </row>
    <row r="2464" spans="11:15" ht="12.75">
      <c r="K2464" s="163"/>
      <c r="L2464" s="163"/>
      <c r="O2464" s="163"/>
    </row>
    <row r="2465" spans="11:15" ht="12.75">
      <c r="K2465" s="163"/>
      <c r="L2465" s="163"/>
      <c r="O2465" s="163"/>
    </row>
    <row r="2466" spans="11:15" ht="12.75">
      <c r="K2466" s="163"/>
      <c r="L2466" s="163"/>
      <c r="O2466" s="163"/>
    </row>
    <row r="2467" spans="11:15" ht="12.75">
      <c r="K2467" s="163"/>
      <c r="L2467" s="163"/>
      <c r="O2467" s="163"/>
    </row>
    <row r="2468" spans="11:15" ht="12.75">
      <c r="K2468" s="163"/>
      <c r="L2468" s="163"/>
      <c r="O2468" s="163"/>
    </row>
    <row r="2469" spans="11:15" ht="12.75">
      <c r="K2469" s="163"/>
      <c r="L2469" s="163"/>
      <c r="O2469" s="163"/>
    </row>
    <row r="2470" spans="11:15" ht="12.75">
      <c r="K2470" s="163"/>
      <c r="L2470" s="163"/>
      <c r="O2470" s="163"/>
    </row>
    <row r="2471" spans="11:15" ht="12.75">
      <c r="K2471" s="163"/>
      <c r="L2471" s="163"/>
      <c r="O2471" s="163"/>
    </row>
    <row r="2472" spans="11:15" ht="12.75">
      <c r="K2472" s="163"/>
      <c r="L2472" s="163"/>
      <c r="O2472" s="163"/>
    </row>
    <row r="2473" spans="11:15" ht="12.75">
      <c r="K2473" s="163"/>
      <c r="L2473" s="163"/>
      <c r="O2473" s="163"/>
    </row>
    <row r="2474" spans="11:15" ht="12.75">
      <c r="K2474" s="163"/>
      <c r="L2474" s="163"/>
      <c r="O2474" s="163"/>
    </row>
    <row r="2475" spans="11:15" ht="12.75">
      <c r="K2475" s="163"/>
      <c r="L2475" s="163"/>
      <c r="O2475" s="163"/>
    </row>
    <row r="2476" spans="11:15" ht="12.75">
      <c r="K2476" s="163"/>
      <c r="L2476" s="163"/>
      <c r="O2476" s="163"/>
    </row>
    <row r="2477" spans="11:15" ht="12.75">
      <c r="K2477" s="163"/>
      <c r="L2477" s="163"/>
      <c r="O2477" s="163"/>
    </row>
    <row r="2478" spans="11:15" ht="12.75">
      <c r="K2478" s="163"/>
      <c r="L2478" s="163"/>
      <c r="O2478" s="163"/>
    </row>
    <row r="2479" spans="11:15" ht="12.75">
      <c r="K2479" s="163"/>
      <c r="L2479" s="163"/>
      <c r="O2479" s="163"/>
    </row>
    <row r="2480" spans="11:15" ht="12.75">
      <c r="K2480" s="163"/>
      <c r="L2480" s="163"/>
      <c r="O2480" s="163"/>
    </row>
    <row r="2481" spans="11:15" ht="12.75">
      <c r="K2481" s="163"/>
      <c r="L2481" s="163"/>
      <c r="O2481" s="163"/>
    </row>
    <row r="2482" spans="11:15" ht="12.75">
      <c r="K2482" s="163"/>
      <c r="L2482" s="163"/>
      <c r="O2482" s="163"/>
    </row>
    <row r="2483" spans="11:15" ht="12.75">
      <c r="K2483" s="163"/>
      <c r="L2483" s="163"/>
      <c r="O2483" s="163"/>
    </row>
    <row r="2484" spans="11:15" ht="12.75">
      <c r="K2484" s="163"/>
      <c r="L2484" s="163"/>
      <c r="O2484" s="163"/>
    </row>
    <row r="2485" spans="11:15" ht="12.75">
      <c r="K2485" s="163"/>
      <c r="L2485" s="163"/>
      <c r="O2485" s="163"/>
    </row>
    <row r="2486" spans="11:15" ht="12.75">
      <c r="K2486" s="163"/>
      <c r="L2486" s="163"/>
      <c r="O2486" s="163"/>
    </row>
    <row r="2487" spans="11:15" ht="12.75">
      <c r="K2487" s="163"/>
      <c r="L2487" s="163"/>
      <c r="O2487" s="163"/>
    </row>
    <row r="2488" spans="11:15" ht="12.75">
      <c r="K2488" s="163"/>
      <c r="L2488" s="163"/>
      <c r="O2488" s="163"/>
    </row>
    <row r="2489" spans="11:15" ht="12.75">
      <c r="K2489" s="163"/>
      <c r="L2489" s="163"/>
      <c r="O2489" s="163"/>
    </row>
    <row r="2490" spans="11:15" ht="12.75">
      <c r="K2490" s="163"/>
      <c r="L2490" s="163"/>
      <c r="O2490" s="163"/>
    </row>
    <row r="2491" spans="11:15" ht="12.75">
      <c r="K2491" s="163"/>
      <c r="L2491" s="163"/>
      <c r="O2491" s="163"/>
    </row>
    <row r="2492" spans="11:15" ht="12.75">
      <c r="K2492" s="163"/>
      <c r="L2492" s="163"/>
      <c r="O2492" s="163"/>
    </row>
    <row r="2493" spans="11:15" ht="12.75">
      <c r="K2493" s="163"/>
      <c r="L2493" s="163"/>
      <c r="O2493" s="163"/>
    </row>
    <row r="2494" spans="11:15" ht="12.75">
      <c r="K2494" s="163"/>
      <c r="L2494" s="163"/>
      <c r="O2494" s="163"/>
    </row>
    <row r="2495" spans="11:15" ht="12.75">
      <c r="K2495" s="163"/>
      <c r="L2495" s="163"/>
      <c r="O2495" s="163"/>
    </row>
    <row r="2496" spans="11:15" ht="12.75">
      <c r="K2496" s="163"/>
      <c r="L2496" s="163"/>
      <c r="O2496" s="163"/>
    </row>
    <row r="2497" spans="11:15" ht="12.75">
      <c r="K2497" s="163"/>
      <c r="L2497" s="163"/>
      <c r="O2497" s="163"/>
    </row>
    <row r="2498" spans="11:15" ht="12.75">
      <c r="K2498" s="163"/>
      <c r="L2498" s="163"/>
      <c r="O2498" s="163"/>
    </row>
    <row r="2499" spans="11:15" ht="12.75">
      <c r="K2499" s="163"/>
      <c r="L2499" s="163"/>
      <c r="O2499" s="163"/>
    </row>
    <row r="2500" spans="11:15" ht="12.75">
      <c r="K2500" s="163"/>
      <c r="L2500" s="163"/>
      <c r="O2500" s="163"/>
    </row>
    <row r="2501" spans="11:15" ht="12.75">
      <c r="K2501" s="163"/>
      <c r="L2501" s="163"/>
      <c r="O2501" s="163"/>
    </row>
    <row r="2502" spans="11:15" ht="12.75">
      <c r="K2502" s="163"/>
      <c r="L2502" s="163"/>
      <c r="O2502" s="163"/>
    </row>
    <row r="2503" spans="11:15" ht="12.75">
      <c r="K2503" s="163"/>
      <c r="L2503" s="163"/>
      <c r="O2503" s="163"/>
    </row>
    <row r="2504" spans="11:15" ht="12.75">
      <c r="K2504" s="163"/>
      <c r="L2504" s="163"/>
      <c r="O2504" s="163"/>
    </row>
    <row r="2505" spans="11:15" ht="12.75">
      <c r="K2505" s="163"/>
      <c r="L2505" s="163"/>
      <c r="O2505" s="163"/>
    </row>
    <row r="2506" spans="11:15" ht="12.75">
      <c r="K2506" s="163"/>
      <c r="L2506" s="163"/>
      <c r="O2506" s="163"/>
    </row>
    <row r="2507" spans="11:15" ht="12.75">
      <c r="K2507" s="163"/>
      <c r="L2507" s="163"/>
      <c r="O2507" s="163"/>
    </row>
    <row r="2508" spans="11:15" ht="12.75">
      <c r="K2508" s="163"/>
      <c r="L2508" s="163"/>
      <c r="O2508" s="163"/>
    </row>
    <row r="2509" spans="11:15" ht="12.75">
      <c r="K2509" s="163"/>
      <c r="L2509" s="163"/>
      <c r="O2509" s="163"/>
    </row>
    <row r="2510" spans="11:15" ht="12.75">
      <c r="K2510" s="163"/>
      <c r="L2510" s="163"/>
      <c r="O2510" s="163"/>
    </row>
    <row r="2511" spans="11:15" ht="12.75">
      <c r="K2511" s="163"/>
      <c r="L2511" s="163"/>
      <c r="O2511" s="163"/>
    </row>
    <row r="2512" spans="11:15" ht="12.75">
      <c r="K2512" s="163"/>
      <c r="L2512" s="163"/>
      <c r="O2512" s="163"/>
    </row>
    <row r="2513" spans="11:15" ht="12.75">
      <c r="K2513" s="163"/>
      <c r="L2513" s="163"/>
      <c r="O2513" s="163"/>
    </row>
    <row r="2514" spans="11:15" ht="12.75">
      <c r="K2514" s="163"/>
      <c r="L2514" s="163"/>
      <c r="O2514" s="163"/>
    </row>
    <row r="2515" spans="11:15" ht="12.75">
      <c r="K2515" s="163"/>
      <c r="L2515" s="163"/>
      <c r="O2515" s="163"/>
    </row>
    <row r="2516" spans="11:15" ht="12.75">
      <c r="K2516" s="163"/>
      <c r="L2516" s="163"/>
      <c r="O2516" s="163"/>
    </row>
    <row r="2517" spans="11:15" ht="12.75">
      <c r="K2517" s="163"/>
      <c r="L2517" s="163"/>
      <c r="O2517" s="163"/>
    </row>
    <row r="2518" spans="11:15" ht="12.75">
      <c r="K2518" s="163"/>
      <c r="L2518" s="163"/>
      <c r="O2518" s="163"/>
    </row>
    <row r="2519" spans="11:15" ht="12.75">
      <c r="K2519" s="163"/>
      <c r="L2519" s="163"/>
      <c r="O2519" s="163"/>
    </row>
    <row r="2520" spans="11:15" ht="12.75">
      <c r="K2520" s="163"/>
      <c r="L2520" s="163"/>
      <c r="O2520" s="163"/>
    </row>
    <row r="2521" spans="11:15" ht="12.75">
      <c r="K2521" s="163"/>
      <c r="L2521" s="163"/>
      <c r="O2521" s="163"/>
    </row>
    <row r="2522" spans="11:15" ht="12.75">
      <c r="K2522" s="163"/>
      <c r="L2522" s="163"/>
      <c r="O2522" s="163"/>
    </row>
    <row r="2523" spans="11:15" ht="12.75">
      <c r="K2523" s="163"/>
      <c r="L2523" s="163"/>
      <c r="O2523" s="163"/>
    </row>
    <row r="2524" spans="11:15" ht="12.75">
      <c r="K2524" s="163"/>
      <c r="L2524" s="163"/>
      <c r="O2524" s="163"/>
    </row>
    <row r="2525" spans="11:15" ht="12.75">
      <c r="K2525" s="163"/>
      <c r="L2525" s="163"/>
      <c r="O2525" s="163"/>
    </row>
    <row r="2526" spans="11:15" ht="12.75">
      <c r="K2526" s="163"/>
      <c r="L2526" s="163"/>
      <c r="O2526" s="163"/>
    </row>
    <row r="2527" spans="11:15" ht="12.75">
      <c r="K2527" s="163"/>
      <c r="L2527" s="163"/>
      <c r="O2527" s="163"/>
    </row>
    <row r="2528" spans="11:15" ht="12.75">
      <c r="K2528" s="163"/>
      <c r="L2528" s="163"/>
      <c r="O2528" s="163"/>
    </row>
    <row r="2529" spans="11:15" ht="12.75">
      <c r="K2529" s="163"/>
      <c r="L2529" s="163"/>
      <c r="O2529" s="163"/>
    </row>
    <row r="2530" spans="11:15" ht="12.75">
      <c r="K2530" s="163"/>
      <c r="L2530" s="163"/>
      <c r="O2530" s="163"/>
    </row>
    <row r="2531" spans="11:15" ht="12.75">
      <c r="K2531" s="163"/>
      <c r="L2531" s="163"/>
      <c r="O2531" s="163"/>
    </row>
    <row r="2532" spans="11:15" ht="12.75">
      <c r="K2532" s="163"/>
      <c r="L2532" s="163"/>
      <c r="O2532" s="163"/>
    </row>
    <row r="2533" spans="11:15" ht="12.75">
      <c r="K2533" s="163"/>
      <c r="L2533" s="163"/>
      <c r="O2533" s="163"/>
    </row>
    <row r="2534" spans="11:15" ht="12.75">
      <c r="K2534" s="163"/>
      <c r="L2534" s="163"/>
      <c r="O2534" s="163"/>
    </row>
    <row r="2535" spans="11:15" ht="12.75">
      <c r="K2535" s="163"/>
      <c r="L2535" s="163"/>
      <c r="O2535" s="163"/>
    </row>
    <row r="2536" spans="11:15" ht="12.75">
      <c r="K2536" s="163"/>
      <c r="L2536" s="163"/>
      <c r="O2536" s="163"/>
    </row>
    <row r="2537" spans="11:15" ht="12.75">
      <c r="K2537" s="163"/>
      <c r="L2537" s="163"/>
      <c r="O2537" s="163"/>
    </row>
    <row r="2538" spans="11:15" ht="12.75">
      <c r="K2538" s="163"/>
      <c r="L2538" s="163"/>
      <c r="O2538" s="163"/>
    </row>
    <row r="2539" spans="11:15" ht="12.75">
      <c r="K2539" s="163"/>
      <c r="L2539" s="163"/>
      <c r="O2539" s="163"/>
    </row>
    <row r="2540" spans="11:15" ht="12.75">
      <c r="K2540" s="163"/>
      <c r="L2540" s="163"/>
      <c r="O2540" s="163"/>
    </row>
    <row r="2541" spans="11:15" ht="12.75">
      <c r="K2541" s="163"/>
      <c r="L2541" s="163"/>
      <c r="O2541" s="163"/>
    </row>
    <row r="2542" spans="11:15" ht="12.75">
      <c r="K2542" s="163"/>
      <c r="L2542" s="163"/>
      <c r="O2542" s="163"/>
    </row>
    <row r="2543" spans="11:15" ht="12.75">
      <c r="K2543" s="163"/>
      <c r="L2543" s="163"/>
      <c r="O2543" s="163"/>
    </row>
    <row r="2544" spans="11:15" ht="12.75">
      <c r="K2544" s="163"/>
      <c r="L2544" s="163"/>
      <c r="O2544" s="163"/>
    </row>
    <row r="2545" spans="11:15" ht="12.75">
      <c r="K2545" s="163"/>
      <c r="L2545" s="163"/>
      <c r="O2545" s="163"/>
    </row>
    <row r="2546" spans="11:15" ht="12.75">
      <c r="K2546" s="163"/>
      <c r="L2546" s="163"/>
      <c r="O2546" s="163"/>
    </row>
    <row r="2547" spans="11:15" ht="12.75">
      <c r="K2547" s="163"/>
      <c r="L2547" s="163"/>
      <c r="O2547" s="163"/>
    </row>
    <row r="2548" spans="11:15" ht="12.75">
      <c r="K2548" s="163"/>
      <c r="L2548" s="163"/>
      <c r="O2548" s="163"/>
    </row>
    <row r="2549" spans="11:15" ht="12.75">
      <c r="K2549" s="163"/>
      <c r="L2549" s="163"/>
      <c r="O2549" s="163"/>
    </row>
    <row r="2550" spans="11:15" ht="12.75">
      <c r="K2550" s="163"/>
      <c r="L2550" s="163"/>
      <c r="O2550" s="163"/>
    </row>
    <row r="2551" spans="11:15" ht="12.75">
      <c r="K2551" s="163"/>
      <c r="L2551" s="163"/>
      <c r="O2551" s="163"/>
    </row>
    <row r="2552" spans="11:15" ht="12.75">
      <c r="K2552" s="163"/>
      <c r="L2552" s="163"/>
      <c r="O2552" s="163"/>
    </row>
    <row r="2553" spans="11:15" ht="12.75">
      <c r="K2553" s="163"/>
      <c r="L2553" s="163"/>
      <c r="O2553" s="163"/>
    </row>
    <row r="2554" spans="11:15" ht="12.75">
      <c r="K2554" s="163"/>
      <c r="L2554" s="163"/>
      <c r="O2554" s="163"/>
    </row>
    <row r="2555" spans="11:15" ht="12.75">
      <c r="K2555" s="163"/>
      <c r="L2555" s="163"/>
      <c r="O2555" s="163"/>
    </row>
    <row r="2556" spans="11:15" ht="12.75">
      <c r="K2556" s="163"/>
      <c r="L2556" s="163"/>
      <c r="O2556" s="163"/>
    </row>
    <row r="2557" spans="11:15" ht="12.75">
      <c r="K2557" s="163"/>
      <c r="L2557" s="163"/>
      <c r="O2557" s="163"/>
    </row>
    <row r="2558" spans="11:15" ht="12.75">
      <c r="K2558" s="163"/>
      <c r="L2558" s="163"/>
      <c r="O2558" s="163"/>
    </row>
    <row r="2559" spans="11:15" ht="12.75">
      <c r="K2559" s="163"/>
      <c r="L2559" s="163"/>
      <c r="O2559" s="163"/>
    </row>
    <row r="2560" spans="11:15" ht="12.75">
      <c r="K2560" s="163"/>
      <c r="L2560" s="163"/>
      <c r="O2560" s="163"/>
    </row>
    <row r="2561" spans="11:15" ht="12.75">
      <c r="K2561" s="163"/>
      <c r="L2561" s="163"/>
      <c r="O2561" s="163"/>
    </row>
    <row r="2562" spans="11:15" ht="12.75">
      <c r="K2562" s="163"/>
      <c r="L2562" s="163"/>
      <c r="O2562" s="163"/>
    </row>
    <row r="2563" spans="11:15" ht="12.75">
      <c r="K2563" s="163"/>
      <c r="L2563" s="163"/>
      <c r="O2563" s="163"/>
    </row>
    <row r="2564" spans="11:15" ht="12.75">
      <c r="K2564" s="163"/>
      <c r="L2564" s="163"/>
      <c r="O2564" s="163"/>
    </row>
    <row r="2565" spans="11:15" ht="12.75">
      <c r="K2565" s="163"/>
      <c r="L2565" s="163"/>
      <c r="O2565" s="163"/>
    </row>
    <row r="2566" spans="11:15" ht="12.75">
      <c r="K2566" s="163"/>
      <c r="L2566" s="163"/>
      <c r="O2566" s="163"/>
    </row>
    <row r="2567" spans="11:15" ht="12.75">
      <c r="K2567" s="163"/>
      <c r="L2567" s="163"/>
      <c r="O2567" s="163"/>
    </row>
    <row r="2568" spans="11:15" ht="12.75">
      <c r="K2568" s="163"/>
      <c r="L2568" s="163"/>
      <c r="O2568" s="163"/>
    </row>
    <row r="2569" spans="11:15" ht="12.75">
      <c r="K2569" s="163"/>
      <c r="L2569" s="163"/>
      <c r="O2569" s="163"/>
    </row>
    <row r="2570" spans="11:15" ht="12.75">
      <c r="K2570" s="163"/>
      <c r="L2570" s="163"/>
      <c r="O2570" s="163"/>
    </row>
    <row r="2571" spans="11:15" ht="12.75">
      <c r="K2571" s="163"/>
      <c r="L2571" s="163"/>
      <c r="O2571" s="163"/>
    </row>
    <row r="2572" spans="11:15" ht="12.75">
      <c r="K2572" s="163"/>
      <c r="L2572" s="163"/>
      <c r="O2572" s="163"/>
    </row>
    <row r="2573" spans="11:15" ht="12.75">
      <c r="K2573" s="163"/>
      <c r="L2573" s="163"/>
      <c r="O2573" s="163"/>
    </row>
    <row r="2574" spans="11:15" ht="12.75">
      <c r="K2574" s="163"/>
      <c r="L2574" s="163"/>
      <c r="O2574" s="163"/>
    </row>
    <row r="2575" spans="11:15" ht="12.75">
      <c r="K2575" s="163"/>
      <c r="L2575" s="163"/>
      <c r="O2575" s="163"/>
    </row>
    <row r="2576" spans="11:15" ht="12.75">
      <c r="K2576" s="163"/>
      <c r="L2576" s="163"/>
      <c r="O2576" s="163"/>
    </row>
    <row r="2577" spans="11:15" ht="12.75">
      <c r="K2577" s="163"/>
      <c r="L2577" s="163"/>
      <c r="O2577" s="163"/>
    </row>
    <row r="2578" spans="11:15" ht="12.75">
      <c r="K2578" s="163"/>
      <c r="L2578" s="163"/>
      <c r="O2578" s="163"/>
    </row>
    <row r="2579" spans="11:15" ht="12.75">
      <c r="K2579" s="163"/>
      <c r="L2579" s="163"/>
      <c r="O2579" s="163"/>
    </row>
    <row r="2580" spans="11:15" ht="12.75">
      <c r="K2580" s="163"/>
      <c r="L2580" s="163"/>
      <c r="O2580" s="163"/>
    </row>
    <row r="2581" spans="11:15" ht="12.75">
      <c r="K2581" s="163"/>
      <c r="L2581" s="163"/>
      <c r="O2581" s="163"/>
    </row>
    <row r="2582" spans="11:15" ht="12.75">
      <c r="K2582" s="163"/>
      <c r="L2582" s="163"/>
      <c r="O2582" s="163"/>
    </row>
    <row r="2583" spans="11:15" ht="12.75">
      <c r="K2583" s="163"/>
      <c r="L2583" s="163"/>
      <c r="O2583" s="163"/>
    </row>
    <row r="2584" spans="11:15" ht="12.75">
      <c r="K2584" s="163"/>
      <c r="L2584" s="163"/>
      <c r="O2584" s="163"/>
    </row>
    <row r="2585" spans="11:15" ht="12.75">
      <c r="K2585" s="163"/>
      <c r="L2585" s="163"/>
      <c r="O2585" s="163"/>
    </row>
    <row r="2586" spans="11:15" ht="12.75">
      <c r="K2586" s="163"/>
      <c r="L2586" s="163"/>
      <c r="O2586" s="163"/>
    </row>
    <row r="2587" spans="11:15" ht="12.75">
      <c r="K2587" s="163"/>
      <c r="L2587" s="163"/>
      <c r="O2587" s="163"/>
    </row>
    <row r="2588" spans="11:15" ht="12.75">
      <c r="K2588" s="163"/>
      <c r="L2588" s="163"/>
      <c r="O2588" s="163"/>
    </row>
    <row r="2589" spans="11:15" ht="12.75">
      <c r="K2589" s="163"/>
      <c r="L2589" s="163"/>
      <c r="O2589" s="163"/>
    </row>
    <row r="2590" spans="11:15" ht="12.75">
      <c r="K2590" s="163"/>
      <c r="L2590" s="163"/>
      <c r="O2590" s="163"/>
    </row>
    <row r="2591" spans="11:15" ht="12.75">
      <c r="K2591" s="163"/>
      <c r="L2591" s="163"/>
      <c r="O2591" s="163"/>
    </row>
    <row r="2592" spans="11:15" ht="12.75">
      <c r="K2592" s="163"/>
      <c r="L2592" s="163"/>
      <c r="O2592" s="163"/>
    </row>
    <row r="2593" spans="11:15" ht="12.75">
      <c r="K2593" s="163"/>
      <c r="L2593" s="163"/>
      <c r="O2593" s="163"/>
    </row>
    <row r="2594" spans="11:15" ht="12.75">
      <c r="K2594" s="163"/>
      <c r="L2594" s="163"/>
      <c r="O2594" s="163"/>
    </row>
    <row r="2595" spans="11:15" ht="12.75">
      <c r="K2595" s="163"/>
      <c r="L2595" s="163"/>
      <c r="O2595" s="163"/>
    </row>
    <row r="2596" spans="11:15" ht="12.75">
      <c r="K2596" s="163"/>
      <c r="L2596" s="163"/>
      <c r="O2596" s="163"/>
    </row>
    <row r="2597" spans="11:15" ht="12.75">
      <c r="K2597" s="163"/>
      <c r="L2597" s="163"/>
      <c r="O2597" s="163"/>
    </row>
    <row r="2598" spans="11:15" ht="12.75">
      <c r="K2598" s="163"/>
      <c r="L2598" s="163"/>
      <c r="O2598" s="163"/>
    </row>
    <row r="2599" spans="11:15" ht="12.75">
      <c r="K2599" s="163"/>
      <c r="L2599" s="163"/>
      <c r="O2599" s="163"/>
    </row>
    <row r="2600" spans="11:15" ht="12.75">
      <c r="K2600" s="163"/>
      <c r="L2600" s="163"/>
      <c r="O2600" s="163"/>
    </row>
    <row r="2601" spans="11:15" ht="12.75">
      <c r="K2601" s="163"/>
      <c r="L2601" s="163"/>
      <c r="O2601" s="163"/>
    </row>
    <row r="2602" spans="11:15" ht="12.75">
      <c r="K2602" s="163"/>
      <c r="L2602" s="163"/>
      <c r="O2602" s="163"/>
    </row>
    <row r="2603" spans="11:15" ht="12.75">
      <c r="K2603" s="163"/>
      <c r="L2603" s="163"/>
      <c r="O2603" s="163"/>
    </row>
    <row r="2604" spans="11:15" ht="12.75">
      <c r="K2604" s="163"/>
      <c r="L2604" s="163"/>
      <c r="O2604" s="163"/>
    </row>
    <row r="2605" spans="11:15" ht="12.75">
      <c r="K2605" s="163"/>
      <c r="L2605" s="163"/>
      <c r="O2605" s="163"/>
    </row>
    <row r="2606" spans="11:15" ht="12.75">
      <c r="K2606" s="163"/>
      <c r="L2606" s="163"/>
      <c r="O2606" s="163"/>
    </row>
    <row r="2607" spans="11:15" ht="12.75">
      <c r="K2607" s="163"/>
      <c r="L2607" s="163"/>
      <c r="O2607" s="163"/>
    </row>
    <row r="2608" spans="11:15" ht="12.75">
      <c r="K2608" s="163"/>
      <c r="L2608" s="163"/>
      <c r="O2608" s="163"/>
    </row>
    <row r="2609" spans="11:15" ht="12.75">
      <c r="K2609" s="163"/>
      <c r="L2609" s="163"/>
      <c r="O2609" s="163"/>
    </row>
    <row r="2610" spans="11:15" ht="12.75">
      <c r="K2610" s="163"/>
      <c r="L2610" s="163"/>
      <c r="O2610" s="163"/>
    </row>
    <row r="2611" spans="11:15" ht="12.75">
      <c r="K2611" s="163"/>
      <c r="L2611" s="163"/>
      <c r="O2611" s="163"/>
    </row>
    <row r="2612" spans="11:15" ht="12.75">
      <c r="K2612" s="163"/>
      <c r="L2612" s="163"/>
      <c r="O2612" s="163"/>
    </row>
    <row r="2613" spans="11:15" ht="12.75">
      <c r="K2613" s="163"/>
      <c r="L2613" s="163"/>
      <c r="O2613" s="163"/>
    </row>
    <row r="2614" spans="11:15" ht="12.75">
      <c r="K2614" s="163"/>
      <c r="L2614" s="163"/>
      <c r="O2614" s="163"/>
    </row>
    <row r="2615" spans="11:15" ht="12.75">
      <c r="K2615" s="163"/>
      <c r="L2615" s="163"/>
      <c r="O2615" s="163"/>
    </row>
    <row r="2616" spans="11:15" ht="12.75">
      <c r="K2616" s="163"/>
      <c r="L2616" s="163"/>
      <c r="O2616" s="163"/>
    </row>
    <row r="2617" spans="11:15" ht="12.75">
      <c r="K2617" s="163"/>
      <c r="L2617" s="163"/>
      <c r="O2617" s="163"/>
    </row>
    <row r="2618" spans="11:15" ht="12.75">
      <c r="K2618" s="163"/>
      <c r="L2618" s="163"/>
      <c r="O2618" s="163"/>
    </row>
    <row r="2619" spans="11:15" ht="12.75">
      <c r="K2619" s="163"/>
      <c r="L2619" s="163"/>
      <c r="O2619" s="163"/>
    </row>
    <row r="2620" spans="11:15" ht="12.75">
      <c r="K2620" s="163"/>
      <c r="L2620" s="163"/>
      <c r="O2620" s="163"/>
    </row>
    <row r="2621" spans="11:15" ht="12.75">
      <c r="K2621" s="163"/>
      <c r="L2621" s="163"/>
      <c r="O2621" s="163"/>
    </row>
    <row r="2622" spans="11:15" ht="12.75">
      <c r="K2622" s="163"/>
      <c r="L2622" s="163"/>
      <c r="O2622" s="163"/>
    </row>
    <row r="2623" spans="11:15" ht="12.75">
      <c r="K2623" s="163"/>
      <c r="L2623" s="163"/>
      <c r="O2623" s="163"/>
    </row>
    <row r="2624" spans="11:15" ht="12.75">
      <c r="K2624" s="163"/>
      <c r="L2624" s="163"/>
      <c r="O2624" s="163"/>
    </row>
    <row r="2625" spans="11:15" ht="12.75">
      <c r="K2625" s="163"/>
      <c r="L2625" s="163"/>
      <c r="O2625" s="163"/>
    </row>
    <row r="2626" spans="11:15" ht="12.75">
      <c r="K2626" s="163"/>
      <c r="L2626" s="163"/>
      <c r="O2626" s="163"/>
    </row>
    <row r="2627" spans="11:15" ht="12.75">
      <c r="K2627" s="163"/>
      <c r="L2627" s="163"/>
      <c r="O2627" s="163"/>
    </row>
    <row r="2628" spans="11:15" ht="12.75">
      <c r="K2628" s="163"/>
      <c r="L2628" s="163"/>
      <c r="O2628" s="163"/>
    </row>
    <row r="2629" spans="11:15" ht="12.75">
      <c r="K2629" s="163"/>
      <c r="L2629" s="163"/>
      <c r="O2629" s="163"/>
    </row>
    <row r="2630" spans="11:15" ht="12.75">
      <c r="K2630" s="163"/>
      <c r="L2630" s="163"/>
      <c r="O2630" s="163"/>
    </row>
    <row r="2631" spans="11:15" ht="12.75">
      <c r="K2631" s="163"/>
      <c r="L2631" s="163"/>
      <c r="O2631" s="163"/>
    </row>
    <row r="2632" spans="11:15" ht="12.75">
      <c r="K2632" s="163"/>
      <c r="L2632" s="163"/>
      <c r="O2632" s="163"/>
    </row>
    <row r="2633" spans="11:15" ht="12.75">
      <c r="K2633" s="163"/>
      <c r="L2633" s="163"/>
      <c r="O2633" s="163"/>
    </row>
    <row r="2634" spans="11:15" ht="12.75">
      <c r="K2634" s="163"/>
      <c r="L2634" s="163"/>
      <c r="O2634" s="163"/>
    </row>
    <row r="2635" spans="11:15" ht="12.75">
      <c r="K2635" s="163"/>
      <c r="L2635" s="163"/>
      <c r="O2635" s="163"/>
    </row>
    <row r="2636" spans="11:15" ht="12.75">
      <c r="K2636" s="163"/>
      <c r="L2636" s="163"/>
      <c r="O2636" s="163"/>
    </row>
    <row r="2637" spans="11:15" ht="12.75">
      <c r="K2637" s="163"/>
      <c r="L2637" s="163"/>
      <c r="O2637" s="163"/>
    </row>
    <row r="2638" spans="11:15" ht="12.75">
      <c r="K2638" s="163"/>
      <c r="L2638" s="163"/>
      <c r="O2638" s="163"/>
    </row>
    <row r="2639" spans="11:15" ht="12.75">
      <c r="K2639" s="163"/>
      <c r="L2639" s="163"/>
      <c r="O2639" s="163"/>
    </row>
    <row r="2640" spans="11:15" ht="12.75">
      <c r="K2640" s="163"/>
      <c r="L2640" s="163"/>
      <c r="O2640" s="163"/>
    </row>
    <row r="2641" spans="11:15" ht="12.75">
      <c r="K2641" s="163"/>
      <c r="L2641" s="163"/>
      <c r="O2641" s="163"/>
    </row>
    <row r="2642" spans="11:15" ht="12.75">
      <c r="K2642" s="163"/>
      <c r="L2642" s="163"/>
      <c r="O2642" s="163"/>
    </row>
    <row r="2643" spans="11:15" ht="12.75">
      <c r="K2643" s="163"/>
      <c r="L2643" s="163"/>
      <c r="O2643" s="163"/>
    </row>
    <row r="2644" spans="11:15" ht="12.75">
      <c r="K2644" s="163"/>
      <c r="L2644" s="163"/>
      <c r="O2644" s="163"/>
    </row>
    <row r="2645" spans="11:15" ht="12.75">
      <c r="K2645" s="163"/>
      <c r="L2645" s="163"/>
      <c r="O2645" s="163"/>
    </row>
    <row r="2646" spans="11:15" ht="12.75">
      <c r="K2646" s="163"/>
      <c r="L2646" s="163"/>
      <c r="O2646" s="163"/>
    </row>
    <row r="2647" spans="11:15" ht="12.75">
      <c r="K2647" s="163"/>
      <c r="L2647" s="163"/>
      <c r="O2647" s="163"/>
    </row>
    <row r="2648" spans="11:15" ht="12.75">
      <c r="K2648" s="163"/>
      <c r="L2648" s="163"/>
      <c r="O2648" s="163"/>
    </row>
    <row r="2649" spans="11:15" ht="12.75">
      <c r="K2649" s="163"/>
      <c r="L2649" s="163"/>
      <c r="O2649" s="163"/>
    </row>
    <row r="2650" spans="11:15" ht="12.75">
      <c r="K2650" s="163"/>
      <c r="L2650" s="163"/>
      <c r="O2650" s="163"/>
    </row>
    <row r="2651" spans="11:15" ht="12.75">
      <c r="K2651" s="163"/>
      <c r="L2651" s="163"/>
      <c r="O2651" s="163"/>
    </row>
    <row r="2652" spans="11:15" ht="12.75">
      <c r="K2652" s="163"/>
      <c r="L2652" s="163"/>
      <c r="O2652" s="163"/>
    </row>
    <row r="2653" spans="11:15" ht="12.75">
      <c r="K2653" s="163"/>
      <c r="L2653" s="163"/>
      <c r="O2653" s="163"/>
    </row>
    <row r="2654" spans="11:15" ht="12.75">
      <c r="K2654" s="163"/>
      <c r="L2654" s="163"/>
      <c r="O2654" s="163"/>
    </row>
    <row r="2655" spans="11:15" ht="12.75">
      <c r="K2655" s="163"/>
      <c r="L2655" s="163"/>
      <c r="O2655" s="163"/>
    </row>
    <row r="2656" spans="11:15" ht="12.75">
      <c r="K2656" s="163"/>
      <c r="L2656" s="163"/>
      <c r="O2656" s="163"/>
    </row>
    <row r="2657" spans="11:15" ht="12.75">
      <c r="K2657" s="163"/>
      <c r="L2657" s="163"/>
      <c r="O2657" s="163"/>
    </row>
    <row r="2658" spans="11:15" ht="12.75">
      <c r="K2658" s="163"/>
      <c r="L2658" s="163"/>
      <c r="O2658" s="163"/>
    </row>
    <row r="2659" spans="11:15" ht="12.75">
      <c r="K2659" s="163"/>
      <c r="L2659" s="163"/>
      <c r="O2659" s="163"/>
    </row>
    <row r="2660" spans="11:15" ht="12.75">
      <c r="K2660" s="163"/>
      <c r="L2660" s="163"/>
      <c r="O2660" s="163"/>
    </row>
    <row r="2661" spans="11:15" ht="12.75">
      <c r="K2661" s="163"/>
      <c r="L2661" s="163"/>
      <c r="O2661" s="163"/>
    </row>
    <row r="2662" spans="11:15" ht="12.75">
      <c r="K2662" s="163"/>
      <c r="L2662" s="163"/>
      <c r="O2662" s="163"/>
    </row>
    <row r="2663" spans="11:15" ht="12.75">
      <c r="K2663" s="163"/>
      <c r="L2663" s="163"/>
      <c r="O2663" s="163"/>
    </row>
    <row r="2664" spans="11:15" ht="12.75">
      <c r="K2664" s="163"/>
      <c r="L2664" s="163"/>
      <c r="O2664" s="163"/>
    </row>
    <row r="2665" spans="11:15" ht="12.75">
      <c r="K2665" s="163"/>
      <c r="L2665" s="163"/>
      <c r="O2665" s="163"/>
    </row>
    <row r="2666" spans="11:15" ht="12.75">
      <c r="K2666" s="163"/>
      <c r="L2666" s="163"/>
      <c r="O2666" s="163"/>
    </row>
    <row r="2667" spans="11:15" ht="12.75">
      <c r="K2667" s="163"/>
      <c r="L2667" s="163"/>
      <c r="O2667" s="163"/>
    </row>
    <row r="2668" spans="11:15" ht="12.75">
      <c r="K2668" s="163"/>
      <c r="L2668" s="163"/>
      <c r="O2668" s="163"/>
    </row>
    <row r="2669" spans="11:15" ht="12.75">
      <c r="K2669" s="163"/>
      <c r="L2669" s="163"/>
      <c r="O2669" s="163"/>
    </row>
    <row r="2670" spans="11:15" ht="12.75">
      <c r="K2670" s="163"/>
      <c r="L2670" s="163"/>
      <c r="O2670" s="163"/>
    </row>
    <row r="2671" spans="11:15" ht="12.75">
      <c r="K2671" s="163"/>
      <c r="L2671" s="163"/>
      <c r="O2671" s="163"/>
    </row>
    <row r="2672" spans="11:15" ht="12.75">
      <c r="K2672" s="163"/>
      <c r="L2672" s="163"/>
      <c r="O2672" s="163"/>
    </row>
    <row r="2673" spans="11:15" ht="12.75">
      <c r="K2673" s="163"/>
      <c r="L2673" s="163"/>
      <c r="O2673" s="163"/>
    </row>
    <row r="2674" spans="11:15" ht="12.75">
      <c r="K2674" s="163"/>
      <c r="L2674" s="163"/>
      <c r="O2674" s="163"/>
    </row>
    <row r="2675" spans="11:15" ht="12.75">
      <c r="K2675" s="163"/>
      <c r="L2675" s="163"/>
      <c r="O2675" s="163"/>
    </row>
    <row r="2676" spans="11:15" ht="12.75">
      <c r="K2676" s="163"/>
      <c r="L2676" s="163"/>
      <c r="O2676" s="163"/>
    </row>
    <row r="2677" spans="11:15" ht="12.75">
      <c r="K2677" s="163"/>
      <c r="L2677" s="163"/>
      <c r="O2677" s="163"/>
    </row>
    <row r="2678" spans="11:15" ht="12.75">
      <c r="K2678" s="163"/>
      <c r="L2678" s="163"/>
      <c r="O2678" s="163"/>
    </row>
    <row r="2679" spans="11:15" ht="12.75">
      <c r="K2679" s="163"/>
      <c r="L2679" s="163"/>
      <c r="O2679" s="163"/>
    </row>
    <row r="2680" spans="11:15" ht="12.75">
      <c r="K2680" s="163"/>
      <c r="L2680" s="163"/>
      <c r="O2680" s="163"/>
    </row>
    <row r="2681" spans="11:15" ht="12.75">
      <c r="K2681" s="163"/>
      <c r="L2681" s="163"/>
      <c r="O2681" s="163"/>
    </row>
    <row r="2682" spans="11:15" ht="12.75">
      <c r="K2682" s="163"/>
      <c r="L2682" s="163"/>
      <c r="O2682" s="163"/>
    </row>
    <row r="2683" spans="11:15" ht="12.75">
      <c r="K2683" s="163"/>
      <c r="L2683" s="163"/>
      <c r="O2683" s="163"/>
    </row>
    <row r="2684" spans="11:15" ht="12.75">
      <c r="K2684" s="163"/>
      <c r="L2684" s="163"/>
      <c r="O2684" s="163"/>
    </row>
    <row r="2685" spans="11:15" ht="12.75">
      <c r="K2685" s="163"/>
      <c r="L2685" s="163"/>
      <c r="O2685" s="163"/>
    </row>
    <row r="2686" spans="11:15" ht="12.75">
      <c r="K2686" s="163"/>
      <c r="L2686" s="163"/>
      <c r="O2686" s="163"/>
    </row>
    <row r="2687" spans="11:15" ht="12.75">
      <c r="K2687" s="163"/>
      <c r="L2687" s="163"/>
      <c r="O2687" s="163"/>
    </row>
    <row r="2688" spans="11:15" ht="12.75">
      <c r="K2688" s="163"/>
      <c r="L2688" s="163"/>
      <c r="O2688" s="163"/>
    </row>
    <row r="2689" spans="11:15" ht="12.75">
      <c r="K2689" s="163"/>
      <c r="L2689" s="163"/>
      <c r="O2689" s="163"/>
    </row>
    <row r="2690" spans="11:15" ht="12.75">
      <c r="K2690" s="163"/>
      <c r="L2690" s="163"/>
      <c r="O2690" s="163"/>
    </row>
    <row r="2691" spans="11:15" ht="12.75">
      <c r="K2691" s="163"/>
      <c r="L2691" s="163"/>
      <c r="O2691" s="163"/>
    </row>
    <row r="2692" spans="11:15" ht="12.75">
      <c r="K2692" s="163"/>
      <c r="L2692" s="163"/>
      <c r="O2692" s="163"/>
    </row>
    <row r="2693" spans="11:15" ht="12.75">
      <c r="K2693" s="163"/>
      <c r="L2693" s="163"/>
      <c r="O2693" s="163"/>
    </row>
    <row r="2694" spans="11:15" ht="12.75">
      <c r="K2694" s="163"/>
      <c r="L2694" s="163"/>
      <c r="O2694" s="163"/>
    </row>
    <row r="2695" spans="11:15" ht="12.75">
      <c r="K2695" s="163"/>
      <c r="L2695" s="163"/>
      <c r="O2695" s="163"/>
    </row>
    <row r="2696" spans="11:15" ht="12.75">
      <c r="K2696" s="163"/>
      <c r="L2696" s="163"/>
      <c r="O2696" s="163"/>
    </row>
    <row r="2697" spans="11:15" ht="12.75">
      <c r="K2697" s="163"/>
      <c r="L2697" s="163"/>
      <c r="O2697" s="163"/>
    </row>
    <row r="2698" spans="11:15" ht="12.75">
      <c r="K2698" s="163"/>
      <c r="L2698" s="163"/>
      <c r="O2698" s="163"/>
    </row>
    <row r="2699" spans="11:15" ht="12.75">
      <c r="K2699" s="163"/>
      <c r="L2699" s="163"/>
      <c r="O2699" s="163"/>
    </row>
    <row r="2700" spans="11:15" ht="12.75">
      <c r="K2700" s="163"/>
      <c r="L2700" s="163"/>
      <c r="O2700" s="163"/>
    </row>
    <row r="2701" spans="11:15" ht="12.75">
      <c r="K2701" s="163"/>
      <c r="L2701" s="163"/>
      <c r="O2701" s="163"/>
    </row>
    <row r="2702" spans="11:15" ht="12.75">
      <c r="K2702" s="163"/>
      <c r="L2702" s="163"/>
      <c r="O2702" s="163"/>
    </row>
    <row r="2703" spans="11:15" ht="12.75">
      <c r="K2703" s="163"/>
      <c r="L2703" s="163"/>
      <c r="O2703" s="163"/>
    </row>
    <row r="2704" spans="11:15" ht="12.75">
      <c r="K2704" s="163"/>
      <c r="L2704" s="163"/>
      <c r="O2704" s="163"/>
    </row>
    <row r="2705" spans="11:15" ht="12.75">
      <c r="K2705" s="163"/>
      <c r="L2705" s="163"/>
      <c r="O2705" s="163"/>
    </row>
    <row r="2706" spans="11:15" ht="12.75">
      <c r="K2706" s="163"/>
      <c r="L2706" s="163"/>
      <c r="O2706" s="163"/>
    </row>
    <row r="2707" spans="11:15" ht="12.75">
      <c r="K2707" s="163"/>
      <c r="L2707" s="163"/>
      <c r="O2707" s="163"/>
    </row>
    <row r="2708" spans="11:15" ht="12.75">
      <c r="K2708" s="163"/>
      <c r="L2708" s="163"/>
      <c r="O2708" s="163"/>
    </row>
    <row r="2709" spans="11:15" ht="12.75">
      <c r="K2709" s="163"/>
      <c r="L2709" s="163"/>
      <c r="O2709" s="163"/>
    </row>
    <row r="2710" spans="11:15" ht="12.75">
      <c r="K2710" s="163"/>
      <c r="L2710" s="163"/>
      <c r="O2710" s="163"/>
    </row>
    <row r="2711" spans="11:15" ht="12.75">
      <c r="K2711" s="163"/>
      <c r="L2711" s="163"/>
      <c r="O2711" s="163"/>
    </row>
    <row r="2712" spans="11:15" ht="12.75">
      <c r="K2712" s="163"/>
      <c r="L2712" s="163"/>
      <c r="O2712" s="163"/>
    </row>
    <row r="2713" spans="11:15" ht="12.75">
      <c r="K2713" s="163"/>
      <c r="L2713" s="163"/>
      <c r="O2713" s="163"/>
    </row>
    <row r="2714" spans="11:15" ht="12.75">
      <c r="K2714" s="163"/>
      <c r="L2714" s="163"/>
      <c r="O2714" s="163"/>
    </row>
    <row r="2715" spans="11:15" ht="12.75">
      <c r="K2715" s="163"/>
      <c r="L2715" s="163"/>
      <c r="O2715" s="163"/>
    </row>
    <row r="2716" spans="11:15" ht="12.75">
      <c r="K2716" s="163"/>
      <c r="L2716" s="163"/>
      <c r="O2716" s="163"/>
    </row>
    <row r="2717" spans="11:15" ht="12.75">
      <c r="K2717" s="163"/>
      <c r="L2717" s="163"/>
      <c r="O2717" s="163"/>
    </row>
    <row r="2718" spans="11:15" ht="12.75">
      <c r="K2718" s="163"/>
      <c r="L2718" s="163"/>
      <c r="O2718" s="163"/>
    </row>
    <row r="2719" spans="11:15" ht="12.75">
      <c r="K2719" s="163"/>
      <c r="L2719" s="163"/>
      <c r="O2719" s="163"/>
    </row>
    <row r="2720" spans="11:15" ht="12.75">
      <c r="K2720" s="163"/>
      <c r="L2720" s="163"/>
      <c r="O2720" s="163"/>
    </row>
    <row r="2721" spans="11:15" ht="12.75">
      <c r="K2721" s="163"/>
      <c r="L2721" s="163"/>
      <c r="O2721" s="163"/>
    </row>
    <row r="2722" spans="11:15" ht="12.75">
      <c r="K2722" s="163"/>
      <c r="L2722" s="163"/>
      <c r="O2722" s="163"/>
    </row>
    <row r="2723" spans="11:15" ht="12.75">
      <c r="K2723" s="163"/>
      <c r="L2723" s="163"/>
      <c r="O2723" s="163"/>
    </row>
    <row r="2724" spans="11:15" ht="12.75">
      <c r="K2724" s="163"/>
      <c r="L2724" s="163"/>
      <c r="O2724" s="163"/>
    </row>
    <row r="2725" spans="11:15" ht="12.75">
      <c r="K2725" s="163"/>
      <c r="L2725" s="163"/>
      <c r="O2725" s="163"/>
    </row>
    <row r="2726" spans="11:15" ht="12.75">
      <c r="K2726" s="163"/>
      <c r="L2726" s="163"/>
      <c r="O2726" s="163"/>
    </row>
    <row r="2727" spans="11:15" ht="12.75">
      <c r="K2727" s="163"/>
      <c r="L2727" s="163"/>
      <c r="O2727" s="163"/>
    </row>
    <row r="2728" spans="11:15" ht="12.75">
      <c r="K2728" s="163"/>
      <c r="L2728" s="163"/>
      <c r="O2728" s="163"/>
    </row>
    <row r="2729" spans="11:15" ht="12.75">
      <c r="K2729" s="163"/>
      <c r="L2729" s="163"/>
      <c r="O2729" s="163"/>
    </row>
    <row r="2730" spans="11:15" ht="12.75">
      <c r="K2730" s="163"/>
      <c r="L2730" s="163"/>
      <c r="O2730" s="163"/>
    </row>
    <row r="2731" spans="11:15" ht="12.75">
      <c r="K2731" s="163"/>
      <c r="L2731" s="163"/>
      <c r="O2731" s="163"/>
    </row>
    <row r="2732" spans="11:15" ht="12.75">
      <c r="K2732" s="163"/>
      <c r="L2732" s="163"/>
      <c r="O2732" s="163"/>
    </row>
    <row r="2733" spans="11:15" ht="12.75">
      <c r="K2733" s="163"/>
      <c r="L2733" s="163"/>
      <c r="O2733" s="163"/>
    </row>
    <row r="2734" spans="11:15" ht="12.75">
      <c r="K2734" s="163"/>
      <c r="L2734" s="163"/>
      <c r="O2734" s="163"/>
    </row>
    <row r="2735" spans="11:15" ht="12.75">
      <c r="K2735" s="163"/>
      <c r="L2735" s="163"/>
      <c r="O2735" s="163"/>
    </row>
    <row r="2736" spans="11:15" ht="12.75">
      <c r="K2736" s="163"/>
      <c r="L2736" s="163"/>
      <c r="O2736" s="163"/>
    </row>
    <row r="2737" spans="11:15" ht="12.75">
      <c r="K2737" s="163"/>
      <c r="L2737" s="163"/>
      <c r="O2737" s="163"/>
    </row>
    <row r="2738" spans="11:15" ht="12.75">
      <c r="K2738" s="163"/>
      <c r="L2738" s="163"/>
      <c r="O2738" s="163"/>
    </row>
    <row r="2739" spans="11:15" ht="12.75">
      <c r="K2739" s="163"/>
      <c r="L2739" s="163"/>
      <c r="O2739" s="163"/>
    </row>
    <row r="2740" spans="11:15" ht="12.75">
      <c r="K2740" s="163"/>
      <c r="L2740" s="163"/>
      <c r="O2740" s="163"/>
    </row>
    <row r="2741" spans="11:15" ht="12.75">
      <c r="K2741" s="163"/>
      <c r="L2741" s="163"/>
      <c r="O2741" s="163"/>
    </row>
    <row r="2742" spans="11:15" ht="12.75">
      <c r="K2742" s="163"/>
      <c r="L2742" s="163"/>
      <c r="O2742" s="163"/>
    </row>
    <row r="2743" spans="11:15" ht="12.75">
      <c r="K2743" s="163"/>
      <c r="L2743" s="163"/>
      <c r="O2743" s="163"/>
    </row>
    <row r="2744" spans="11:15" ht="12.75">
      <c r="K2744" s="163"/>
      <c r="L2744" s="163"/>
      <c r="O2744" s="163"/>
    </row>
    <row r="2745" spans="11:15" ht="12.75">
      <c r="K2745" s="163"/>
      <c r="L2745" s="163"/>
      <c r="O2745" s="163"/>
    </row>
    <row r="2746" spans="11:15" ht="12.75">
      <c r="K2746" s="163"/>
      <c r="L2746" s="163"/>
      <c r="O2746" s="163"/>
    </row>
    <row r="2747" spans="11:15" ht="12.75">
      <c r="K2747" s="163"/>
      <c r="L2747" s="163"/>
      <c r="O2747" s="163"/>
    </row>
    <row r="2748" spans="11:15" ht="12.75">
      <c r="K2748" s="163"/>
      <c r="L2748" s="163"/>
      <c r="O2748" s="163"/>
    </row>
    <row r="2749" spans="11:15" ht="12.75">
      <c r="K2749" s="163"/>
      <c r="L2749" s="163"/>
      <c r="O2749" s="163"/>
    </row>
    <row r="2750" spans="11:15" ht="12.75">
      <c r="K2750" s="163"/>
      <c r="L2750" s="163"/>
      <c r="O2750" s="163"/>
    </row>
    <row r="2751" spans="11:15" ht="12.75">
      <c r="K2751" s="163"/>
      <c r="L2751" s="163"/>
      <c r="O2751" s="163"/>
    </row>
    <row r="2752" spans="11:15" ht="12.75">
      <c r="K2752" s="163"/>
      <c r="L2752" s="163"/>
      <c r="O2752" s="163"/>
    </row>
    <row r="2753" spans="11:15" ht="12.75">
      <c r="K2753" s="163"/>
      <c r="L2753" s="163"/>
      <c r="O2753" s="163"/>
    </row>
    <row r="2754" spans="11:15" ht="12.75">
      <c r="K2754" s="163"/>
      <c r="L2754" s="163"/>
      <c r="O2754" s="163"/>
    </row>
    <row r="2755" spans="11:15" ht="12.75">
      <c r="K2755" s="163"/>
      <c r="L2755" s="163"/>
      <c r="O2755" s="163"/>
    </row>
    <row r="2756" spans="11:15" ht="12.75">
      <c r="K2756" s="163"/>
      <c r="L2756" s="163"/>
      <c r="O2756" s="163"/>
    </row>
    <row r="2757" spans="11:15" ht="12.75">
      <c r="K2757" s="163"/>
      <c r="L2757" s="163"/>
      <c r="O2757" s="163"/>
    </row>
    <row r="2758" spans="11:15" ht="12.75">
      <c r="K2758" s="163"/>
      <c r="L2758" s="163"/>
      <c r="O2758" s="163"/>
    </row>
    <row r="2759" spans="11:15" ht="12.75">
      <c r="K2759" s="163"/>
      <c r="L2759" s="163"/>
      <c r="O2759" s="163"/>
    </row>
    <row r="2760" spans="11:15" ht="12.75">
      <c r="K2760" s="163"/>
      <c r="L2760" s="163"/>
      <c r="O2760" s="163"/>
    </row>
    <row r="2761" spans="11:15" ht="12.75">
      <c r="K2761" s="163"/>
      <c r="L2761" s="163"/>
      <c r="O2761" s="163"/>
    </row>
    <row r="2762" spans="11:15" ht="12.75">
      <c r="K2762" s="163"/>
      <c r="L2762" s="163"/>
      <c r="O2762" s="163"/>
    </row>
    <row r="2763" spans="11:15" ht="12.75">
      <c r="K2763" s="163"/>
      <c r="L2763" s="163"/>
      <c r="O2763" s="163"/>
    </row>
    <row r="2764" spans="11:15" ht="12.75">
      <c r="K2764" s="163"/>
      <c r="L2764" s="163"/>
      <c r="O2764" s="163"/>
    </row>
    <row r="2765" spans="11:15" ht="12.75">
      <c r="K2765" s="163"/>
      <c r="L2765" s="163"/>
      <c r="O2765" s="163"/>
    </row>
    <row r="2766" spans="11:15" ht="12.75">
      <c r="K2766" s="163"/>
      <c r="L2766" s="163"/>
      <c r="O2766" s="163"/>
    </row>
    <row r="2767" spans="11:15" ht="12.75">
      <c r="K2767" s="163"/>
      <c r="L2767" s="163"/>
      <c r="O2767" s="163"/>
    </row>
    <row r="2768" spans="11:15" ht="12.75">
      <c r="K2768" s="163"/>
      <c r="L2768" s="163"/>
      <c r="O2768" s="163"/>
    </row>
    <row r="2769" spans="11:15" ht="12.75">
      <c r="K2769" s="163"/>
      <c r="L2769" s="163"/>
      <c r="O2769" s="163"/>
    </row>
    <row r="2770" spans="11:15" ht="12.75">
      <c r="K2770" s="163"/>
      <c r="L2770" s="163"/>
      <c r="O2770" s="163"/>
    </row>
    <row r="2771" spans="11:15" ht="12.75">
      <c r="K2771" s="163"/>
      <c r="L2771" s="163"/>
      <c r="O2771" s="163"/>
    </row>
    <row r="2772" spans="11:15" ht="12.75">
      <c r="K2772" s="163"/>
      <c r="L2772" s="163"/>
      <c r="O2772" s="163"/>
    </row>
    <row r="2773" spans="11:15" ht="12.75">
      <c r="K2773" s="163"/>
      <c r="L2773" s="163"/>
      <c r="O2773" s="163"/>
    </row>
    <row r="2774" spans="11:15" ht="12.75">
      <c r="K2774" s="163"/>
      <c r="L2774" s="163"/>
      <c r="O2774" s="163"/>
    </row>
    <row r="2775" spans="11:15" ht="12.75">
      <c r="K2775" s="163"/>
      <c r="L2775" s="163"/>
      <c r="O2775" s="163"/>
    </row>
    <row r="2776" spans="11:15" ht="12.75">
      <c r="K2776" s="163"/>
      <c r="L2776" s="163"/>
      <c r="O2776" s="163"/>
    </row>
    <row r="2777" spans="11:15" ht="12.75">
      <c r="K2777" s="163"/>
      <c r="L2777" s="163"/>
      <c r="O2777" s="163"/>
    </row>
    <row r="2778" spans="11:15" ht="12.75">
      <c r="K2778" s="163"/>
      <c r="L2778" s="163"/>
      <c r="O2778" s="163"/>
    </row>
    <row r="2779" spans="11:15" ht="12.75">
      <c r="K2779" s="163"/>
      <c r="L2779" s="163"/>
      <c r="O2779" s="163"/>
    </row>
    <row r="2780" spans="11:15" ht="12.75">
      <c r="K2780" s="163"/>
      <c r="L2780" s="163"/>
      <c r="O2780" s="163"/>
    </row>
    <row r="2781" spans="11:15" ht="12.75">
      <c r="K2781" s="163"/>
      <c r="L2781" s="163"/>
      <c r="O2781" s="163"/>
    </row>
    <row r="2782" spans="11:15" ht="12.75">
      <c r="K2782" s="163"/>
      <c r="L2782" s="163"/>
      <c r="O2782" s="163"/>
    </row>
    <row r="2783" spans="11:15" ht="12.75">
      <c r="K2783" s="163"/>
      <c r="L2783" s="163"/>
      <c r="O2783" s="163"/>
    </row>
    <row r="2784" spans="11:15" ht="12.75">
      <c r="K2784" s="163"/>
      <c r="L2784" s="163"/>
      <c r="O2784" s="163"/>
    </row>
    <row r="2785" spans="11:15" ht="12.75">
      <c r="K2785" s="163"/>
      <c r="L2785" s="163"/>
      <c r="O2785" s="163"/>
    </row>
    <row r="2786" spans="11:15" ht="12.75">
      <c r="K2786" s="163"/>
      <c r="L2786" s="163"/>
      <c r="O2786" s="163"/>
    </row>
    <row r="2787" spans="11:15" ht="12.75">
      <c r="K2787" s="163"/>
      <c r="L2787" s="163"/>
      <c r="O2787" s="163"/>
    </row>
    <row r="2788" spans="11:15" ht="12.75">
      <c r="K2788" s="163"/>
      <c r="L2788" s="163"/>
      <c r="O2788" s="163"/>
    </row>
    <row r="2789" spans="11:15" ht="12.75">
      <c r="K2789" s="163"/>
      <c r="L2789" s="163"/>
      <c r="O2789" s="163"/>
    </row>
    <row r="2790" spans="11:15" ht="12.75">
      <c r="K2790" s="163"/>
      <c r="L2790" s="163"/>
      <c r="O2790" s="163"/>
    </row>
    <row r="2791" spans="11:15" ht="12.75">
      <c r="K2791" s="163"/>
      <c r="L2791" s="163"/>
      <c r="O2791" s="163"/>
    </row>
    <row r="2792" spans="11:15" ht="12.75">
      <c r="K2792" s="163"/>
      <c r="L2792" s="163"/>
      <c r="O2792" s="163"/>
    </row>
    <row r="2793" spans="11:15" ht="12.75">
      <c r="K2793" s="163"/>
      <c r="L2793" s="163"/>
      <c r="O2793" s="163"/>
    </row>
    <row r="2794" spans="11:15" ht="12.75">
      <c r="K2794" s="163"/>
      <c r="L2794" s="163"/>
      <c r="O2794" s="163"/>
    </row>
    <row r="2795" spans="11:15" ht="12.75">
      <c r="K2795" s="163"/>
      <c r="L2795" s="163"/>
      <c r="O2795" s="163"/>
    </row>
    <row r="2796" spans="11:15" ht="12.75">
      <c r="K2796" s="163"/>
      <c r="L2796" s="163"/>
      <c r="O2796" s="163"/>
    </row>
    <row r="2797" spans="11:15" ht="12.75">
      <c r="K2797" s="163"/>
      <c r="L2797" s="163"/>
      <c r="O2797" s="163"/>
    </row>
    <row r="2798" spans="11:15" ht="12.75">
      <c r="K2798" s="163"/>
      <c r="L2798" s="163"/>
      <c r="O2798" s="163"/>
    </row>
    <row r="2799" spans="11:15" ht="12.75">
      <c r="K2799" s="163"/>
      <c r="L2799" s="163"/>
      <c r="O2799" s="163"/>
    </row>
    <row r="2800" spans="11:15" ht="12.75">
      <c r="K2800" s="163"/>
      <c r="L2800" s="163"/>
      <c r="O2800" s="163"/>
    </row>
    <row r="2801" spans="11:15" ht="12.75">
      <c r="K2801" s="163"/>
      <c r="L2801" s="163"/>
      <c r="O2801" s="163"/>
    </row>
    <row r="2802" spans="11:15" ht="12.75">
      <c r="K2802" s="163"/>
      <c r="L2802" s="163"/>
      <c r="O2802" s="163"/>
    </row>
    <row r="2803" spans="11:15" ht="12.75">
      <c r="K2803" s="163"/>
      <c r="L2803" s="163"/>
      <c r="O2803" s="163"/>
    </row>
    <row r="2804" spans="11:15" ht="12.75">
      <c r="K2804" s="163"/>
      <c r="L2804" s="163"/>
      <c r="O2804" s="163"/>
    </row>
    <row r="2805" spans="11:15" ht="12.75">
      <c r="K2805" s="163"/>
      <c r="L2805" s="163"/>
      <c r="O2805" s="163"/>
    </row>
    <row r="2806" spans="11:15" ht="12.75">
      <c r="K2806" s="163"/>
      <c r="L2806" s="163"/>
      <c r="O2806" s="163"/>
    </row>
    <row r="2807" spans="11:15" ht="12.75">
      <c r="K2807" s="163"/>
      <c r="L2807" s="163"/>
      <c r="O2807" s="163"/>
    </row>
    <row r="2808" spans="11:15" ht="12.75">
      <c r="K2808" s="163"/>
      <c r="L2808" s="163"/>
      <c r="O2808" s="163"/>
    </row>
    <row r="2809" spans="11:15" ht="12.75">
      <c r="K2809" s="163"/>
      <c r="L2809" s="163"/>
      <c r="O2809" s="163"/>
    </row>
    <row r="2810" spans="11:15" ht="12.75">
      <c r="K2810" s="163"/>
      <c r="L2810" s="163"/>
      <c r="O2810" s="163"/>
    </row>
    <row r="2811" spans="11:15" ht="12.75">
      <c r="K2811" s="163"/>
      <c r="L2811" s="163"/>
      <c r="O2811" s="163"/>
    </row>
    <row r="2812" spans="11:15" ht="12.75">
      <c r="K2812" s="163"/>
      <c r="L2812" s="163"/>
      <c r="O2812" s="163"/>
    </row>
    <row r="2813" spans="11:15" ht="12.75">
      <c r="K2813" s="163"/>
      <c r="L2813" s="163"/>
      <c r="O2813" s="163"/>
    </row>
    <row r="2814" spans="11:15" ht="12.75">
      <c r="K2814" s="163"/>
      <c r="L2814" s="163"/>
      <c r="O2814" s="163"/>
    </row>
    <row r="2815" spans="11:15" ht="12.75">
      <c r="K2815" s="163"/>
      <c r="L2815" s="163"/>
      <c r="O2815" s="163"/>
    </row>
    <row r="2816" spans="11:15" ht="12.75">
      <c r="K2816" s="163"/>
      <c r="L2816" s="163"/>
      <c r="O2816" s="163"/>
    </row>
    <row r="2817" spans="11:15" ht="12.75">
      <c r="K2817" s="163"/>
      <c r="L2817" s="163"/>
      <c r="O2817" s="163"/>
    </row>
    <row r="2818" spans="11:15" ht="12.75">
      <c r="K2818" s="163"/>
      <c r="L2818" s="163"/>
      <c r="O2818" s="163"/>
    </row>
    <row r="2819" spans="11:15" ht="12.75">
      <c r="K2819" s="163"/>
      <c r="L2819" s="163"/>
      <c r="O2819" s="163"/>
    </row>
    <row r="2820" spans="11:15" ht="12.75">
      <c r="K2820" s="163"/>
      <c r="L2820" s="163"/>
      <c r="O2820" s="163"/>
    </row>
    <row r="2821" spans="11:15" ht="12.75">
      <c r="K2821" s="163"/>
      <c r="L2821" s="163"/>
      <c r="O2821" s="163"/>
    </row>
    <row r="2822" spans="11:15" ht="12.75">
      <c r="K2822" s="163"/>
      <c r="L2822" s="163"/>
      <c r="O2822" s="163"/>
    </row>
    <row r="2823" spans="11:15" ht="12.75">
      <c r="K2823" s="163"/>
      <c r="L2823" s="163"/>
      <c r="O2823" s="163"/>
    </row>
    <row r="2824" spans="11:15" ht="12.75">
      <c r="K2824" s="163"/>
      <c r="L2824" s="163"/>
      <c r="O2824" s="163"/>
    </row>
    <row r="2825" spans="11:15" ht="12.75">
      <c r="K2825" s="163"/>
      <c r="L2825" s="163"/>
      <c r="O2825" s="163"/>
    </row>
    <row r="2826" spans="11:15" ht="12.75">
      <c r="K2826" s="163"/>
      <c r="L2826" s="163"/>
      <c r="O2826" s="163"/>
    </row>
    <row r="2827" spans="11:15" ht="12.75">
      <c r="K2827" s="163"/>
      <c r="L2827" s="163"/>
      <c r="O2827" s="163"/>
    </row>
    <row r="2828" spans="11:15" ht="12.75">
      <c r="K2828" s="163"/>
      <c r="L2828" s="163"/>
      <c r="O2828" s="163"/>
    </row>
    <row r="2829" spans="11:15" ht="12.75">
      <c r="K2829" s="163"/>
      <c r="L2829" s="163"/>
      <c r="O2829" s="163"/>
    </row>
    <row r="2830" spans="11:15" ht="12.75">
      <c r="K2830" s="163"/>
      <c r="L2830" s="163"/>
      <c r="O2830" s="163"/>
    </row>
    <row r="2831" spans="11:15" ht="12.75">
      <c r="K2831" s="163"/>
      <c r="L2831" s="163"/>
      <c r="O2831" s="163"/>
    </row>
    <row r="2832" spans="11:15" ht="12.75">
      <c r="K2832" s="163"/>
      <c r="L2832" s="163"/>
      <c r="O2832" s="163"/>
    </row>
    <row r="2833" spans="11:15" ht="12.75">
      <c r="K2833" s="163"/>
      <c r="L2833" s="163"/>
      <c r="O2833" s="163"/>
    </row>
    <row r="2834" spans="11:15" ht="12.75">
      <c r="K2834" s="163"/>
      <c r="L2834" s="163"/>
      <c r="O2834" s="163"/>
    </row>
    <row r="2835" spans="11:15" ht="12.75">
      <c r="K2835" s="163"/>
      <c r="L2835" s="163"/>
      <c r="O2835" s="163"/>
    </row>
    <row r="2836" spans="11:15" ht="12.75">
      <c r="K2836" s="163"/>
      <c r="L2836" s="163"/>
      <c r="O2836" s="163"/>
    </row>
    <row r="2837" spans="11:15" ht="12.75">
      <c r="K2837" s="163"/>
      <c r="L2837" s="163"/>
      <c r="O2837" s="163"/>
    </row>
    <row r="2838" spans="11:15" ht="12.75">
      <c r="K2838" s="163"/>
      <c r="L2838" s="163"/>
      <c r="O2838" s="163"/>
    </row>
    <row r="2839" spans="11:15" ht="12.75">
      <c r="K2839" s="163"/>
      <c r="L2839" s="163"/>
      <c r="O2839" s="163"/>
    </row>
    <row r="2840" spans="11:15" ht="12.75">
      <c r="K2840" s="163"/>
      <c r="L2840" s="163"/>
      <c r="O2840" s="163"/>
    </row>
    <row r="2841" spans="11:15" ht="12.75">
      <c r="K2841" s="163"/>
      <c r="L2841" s="163"/>
      <c r="O2841" s="163"/>
    </row>
    <row r="2842" spans="11:15" ht="12.75">
      <c r="K2842" s="163"/>
      <c r="L2842" s="163"/>
      <c r="O2842" s="163"/>
    </row>
    <row r="2843" spans="11:15" ht="12.75">
      <c r="K2843" s="163"/>
      <c r="L2843" s="163"/>
      <c r="O2843" s="163"/>
    </row>
    <row r="2844" spans="11:15" ht="12.75">
      <c r="K2844" s="163"/>
      <c r="L2844" s="163"/>
      <c r="O2844" s="163"/>
    </row>
    <row r="2845" spans="11:15" ht="12.75">
      <c r="K2845" s="163"/>
      <c r="L2845" s="163"/>
      <c r="O2845" s="163"/>
    </row>
    <row r="2846" spans="11:15" ht="12.75">
      <c r="K2846" s="163"/>
      <c r="L2846" s="163"/>
      <c r="O2846" s="163"/>
    </row>
    <row r="2847" spans="11:15" ht="12.75">
      <c r="K2847" s="163"/>
      <c r="L2847" s="163"/>
      <c r="O2847" s="163"/>
    </row>
    <row r="2848" spans="11:15" ht="12.75">
      <c r="K2848" s="163"/>
      <c r="L2848" s="163"/>
      <c r="O2848" s="163"/>
    </row>
    <row r="2849" spans="11:15" ht="12.75">
      <c r="K2849" s="163"/>
      <c r="L2849" s="163"/>
      <c r="O2849" s="163"/>
    </row>
    <row r="2850" spans="11:15" ht="12.75">
      <c r="K2850" s="163"/>
      <c r="L2850" s="163"/>
      <c r="O2850" s="163"/>
    </row>
    <row r="2851" spans="11:15" ht="12.75">
      <c r="K2851" s="163"/>
      <c r="L2851" s="163"/>
      <c r="O2851" s="163"/>
    </row>
    <row r="2852" spans="11:15" ht="12.75">
      <c r="K2852" s="163"/>
      <c r="L2852" s="163"/>
      <c r="O2852" s="163"/>
    </row>
    <row r="2853" spans="11:15" ht="12.75">
      <c r="K2853" s="163"/>
      <c r="L2853" s="163"/>
      <c r="O2853" s="163"/>
    </row>
    <row r="2854" spans="11:15" ht="12.75">
      <c r="K2854" s="163"/>
      <c r="L2854" s="163"/>
      <c r="O2854" s="163"/>
    </row>
    <row r="2855" spans="11:15" ht="12.75">
      <c r="K2855" s="163"/>
      <c r="L2855" s="163"/>
      <c r="O2855" s="163"/>
    </row>
    <row r="2856" spans="11:15" ht="12.75">
      <c r="K2856" s="163"/>
      <c r="L2856" s="163"/>
      <c r="O2856" s="163"/>
    </row>
    <row r="2857" spans="11:15" ht="12.75">
      <c r="K2857" s="163"/>
      <c r="L2857" s="163"/>
      <c r="O2857" s="163"/>
    </row>
    <row r="2858" spans="11:15" ht="12.75">
      <c r="K2858" s="163"/>
      <c r="L2858" s="163"/>
      <c r="O2858" s="163"/>
    </row>
    <row r="2859" spans="11:15" ht="12.75">
      <c r="K2859" s="163"/>
      <c r="L2859" s="163"/>
      <c r="O2859" s="163"/>
    </row>
    <row r="2860" spans="11:15" ht="12.75">
      <c r="K2860" s="163"/>
      <c r="L2860" s="163"/>
      <c r="O2860" s="163"/>
    </row>
    <row r="2861" spans="11:15" ht="12.75">
      <c r="K2861" s="163"/>
      <c r="L2861" s="163"/>
      <c r="O2861" s="163"/>
    </row>
    <row r="2862" spans="11:15" ht="12.75">
      <c r="K2862" s="163"/>
      <c r="L2862" s="163"/>
      <c r="O2862" s="163"/>
    </row>
    <row r="2863" spans="11:15" ht="12.75">
      <c r="K2863" s="163"/>
      <c r="L2863" s="163"/>
      <c r="O2863" s="163"/>
    </row>
    <row r="2864" spans="11:15" ht="12.75">
      <c r="K2864" s="163"/>
      <c r="L2864" s="163"/>
      <c r="O2864" s="163"/>
    </row>
    <row r="2865" spans="11:15" ht="12.75">
      <c r="K2865" s="163"/>
      <c r="L2865" s="163"/>
      <c r="O2865" s="163"/>
    </row>
    <row r="2866" spans="11:15" ht="12.75">
      <c r="K2866" s="163"/>
      <c r="L2866" s="163"/>
      <c r="O2866" s="163"/>
    </row>
    <row r="2867" spans="11:15" ht="12.75">
      <c r="K2867" s="163"/>
      <c r="L2867" s="163"/>
      <c r="O2867" s="163"/>
    </row>
    <row r="2868" spans="11:15" ht="12.75">
      <c r="K2868" s="163"/>
      <c r="L2868" s="163"/>
      <c r="O2868" s="163"/>
    </row>
    <row r="2869" spans="11:15" ht="12.75">
      <c r="K2869" s="163"/>
      <c r="L2869" s="163"/>
      <c r="O2869" s="163"/>
    </row>
    <row r="2870" spans="11:15" ht="12.75">
      <c r="K2870" s="163"/>
      <c r="L2870" s="163"/>
      <c r="O2870" s="163"/>
    </row>
    <row r="2871" spans="11:15" ht="12.75">
      <c r="K2871" s="163"/>
      <c r="L2871" s="163"/>
      <c r="O2871" s="163"/>
    </row>
    <row r="2872" spans="11:15" ht="12.75">
      <c r="K2872" s="163"/>
      <c r="L2872" s="163"/>
      <c r="O2872" s="163"/>
    </row>
    <row r="2873" spans="11:15" ht="12.75">
      <c r="K2873" s="163"/>
      <c r="L2873" s="163"/>
      <c r="O2873" s="163"/>
    </row>
    <row r="2874" spans="11:15" ht="12.75">
      <c r="K2874" s="163"/>
      <c r="L2874" s="163"/>
      <c r="O2874" s="163"/>
    </row>
    <row r="2875" spans="11:15" ht="12.75">
      <c r="K2875" s="163"/>
      <c r="L2875" s="163"/>
      <c r="O2875" s="163"/>
    </row>
    <row r="2876" spans="11:15" ht="12.75">
      <c r="K2876" s="163"/>
      <c r="L2876" s="163"/>
      <c r="O2876" s="163"/>
    </row>
    <row r="2877" spans="11:15" ht="12.75">
      <c r="K2877" s="163"/>
      <c r="L2877" s="163"/>
      <c r="O2877" s="163"/>
    </row>
    <row r="2878" spans="11:15" ht="12.75">
      <c r="K2878" s="163"/>
      <c r="L2878" s="163"/>
      <c r="O2878" s="163"/>
    </row>
    <row r="2879" spans="11:15" ht="12.75">
      <c r="K2879" s="163"/>
      <c r="L2879" s="163"/>
      <c r="O2879" s="163"/>
    </row>
    <row r="2880" spans="11:15" ht="12.75">
      <c r="K2880" s="163"/>
      <c r="L2880" s="163"/>
      <c r="O2880" s="163"/>
    </row>
    <row r="2881" spans="11:15" ht="12.75">
      <c r="K2881" s="163"/>
      <c r="L2881" s="163"/>
      <c r="O2881" s="163"/>
    </row>
    <row r="2882" spans="11:15" ht="12.75">
      <c r="K2882" s="163"/>
      <c r="L2882" s="163"/>
      <c r="O2882" s="163"/>
    </row>
    <row r="2883" spans="11:15" ht="12.75">
      <c r="K2883" s="163"/>
      <c r="L2883" s="163"/>
      <c r="O2883" s="163"/>
    </row>
    <row r="2884" spans="11:15" ht="12.75">
      <c r="K2884" s="163"/>
      <c r="L2884" s="163"/>
      <c r="O2884" s="163"/>
    </row>
    <row r="2885" spans="11:15" ht="12.75">
      <c r="K2885" s="163"/>
      <c r="L2885" s="163"/>
      <c r="O2885" s="163"/>
    </row>
    <row r="2886" spans="11:15" ht="12.75">
      <c r="K2886" s="163"/>
      <c r="L2886" s="163"/>
      <c r="O2886" s="163"/>
    </row>
    <row r="2887" spans="11:15" ht="12.75">
      <c r="K2887" s="163"/>
      <c r="L2887" s="163"/>
      <c r="O2887" s="163"/>
    </row>
    <row r="2888" spans="11:15" ht="12.75">
      <c r="K2888" s="163"/>
      <c r="L2888" s="163"/>
      <c r="O2888" s="163"/>
    </row>
    <row r="2889" spans="11:15" ht="12.75">
      <c r="K2889" s="163"/>
      <c r="L2889" s="163"/>
      <c r="O2889" s="163"/>
    </row>
    <row r="2890" spans="11:15" ht="12.75">
      <c r="K2890" s="163"/>
      <c r="L2890" s="163"/>
      <c r="O2890" s="163"/>
    </row>
    <row r="2891" spans="11:15" ht="12.75">
      <c r="K2891" s="163"/>
      <c r="L2891" s="163"/>
      <c r="O2891" s="163"/>
    </row>
    <row r="2892" spans="11:15" ht="12.75">
      <c r="K2892" s="163"/>
      <c r="L2892" s="163"/>
      <c r="O2892" s="163"/>
    </row>
    <row r="2893" spans="11:15" ht="12.75">
      <c r="K2893" s="163"/>
      <c r="L2893" s="163"/>
      <c r="O2893" s="163"/>
    </row>
    <row r="2894" spans="11:15" ht="12.75">
      <c r="K2894" s="163"/>
      <c r="L2894" s="163"/>
      <c r="O2894" s="163"/>
    </row>
    <row r="2895" spans="11:15" ht="12.75">
      <c r="K2895" s="163"/>
      <c r="L2895" s="163"/>
      <c r="O2895" s="163"/>
    </row>
    <row r="2896" spans="11:15" ht="12.75">
      <c r="K2896" s="163"/>
      <c r="L2896" s="163"/>
      <c r="O2896" s="163"/>
    </row>
    <row r="2897" spans="11:15" ht="12.75">
      <c r="K2897" s="163"/>
      <c r="L2897" s="163"/>
      <c r="O2897" s="163"/>
    </row>
    <row r="2898" spans="11:15" ht="12.75">
      <c r="K2898" s="163"/>
      <c r="L2898" s="163"/>
      <c r="O2898" s="163"/>
    </row>
    <row r="2899" spans="11:15" ht="12.75">
      <c r="K2899" s="163"/>
      <c r="L2899" s="163"/>
      <c r="O2899" s="163"/>
    </row>
    <row r="2900" spans="11:15" ht="12.75">
      <c r="K2900" s="163"/>
      <c r="L2900" s="163"/>
      <c r="O2900" s="163"/>
    </row>
    <row r="2901" spans="11:15" ht="12.75">
      <c r="K2901" s="163"/>
      <c r="L2901" s="163"/>
      <c r="O2901" s="163"/>
    </row>
    <row r="2902" spans="11:15" ht="12.75">
      <c r="K2902" s="163"/>
      <c r="L2902" s="163"/>
      <c r="O2902" s="163"/>
    </row>
    <row r="2903" spans="11:15" ht="12.75">
      <c r="K2903" s="163"/>
      <c r="L2903" s="163"/>
      <c r="O2903" s="163"/>
    </row>
    <row r="2904" spans="11:15" ht="12.75">
      <c r="K2904" s="163"/>
      <c r="L2904" s="163"/>
      <c r="O2904" s="163"/>
    </row>
    <row r="2905" spans="11:15" ht="12.75">
      <c r="K2905" s="163"/>
      <c r="L2905" s="163"/>
      <c r="O2905" s="163"/>
    </row>
    <row r="2906" spans="11:15" ht="12.75">
      <c r="K2906" s="163"/>
      <c r="L2906" s="163"/>
      <c r="O2906" s="163"/>
    </row>
    <row r="2907" spans="11:15" ht="12.75">
      <c r="K2907" s="163"/>
      <c r="L2907" s="163"/>
      <c r="O2907" s="163"/>
    </row>
    <row r="2908" spans="11:15" ht="12.75">
      <c r="K2908" s="163"/>
      <c r="L2908" s="163"/>
      <c r="O2908" s="163"/>
    </row>
    <row r="2909" spans="11:15" ht="12.75">
      <c r="K2909" s="163"/>
      <c r="L2909" s="163"/>
      <c r="O2909" s="163"/>
    </row>
    <row r="2910" spans="11:15" ht="12.75">
      <c r="K2910" s="163"/>
      <c r="L2910" s="163"/>
      <c r="O2910" s="163"/>
    </row>
    <row r="2911" spans="11:15" ht="12.75">
      <c r="K2911" s="163"/>
      <c r="L2911" s="163"/>
      <c r="O2911" s="163"/>
    </row>
    <row r="2912" spans="11:15" ht="12.75">
      <c r="K2912" s="163"/>
      <c r="L2912" s="163"/>
      <c r="O2912" s="163"/>
    </row>
    <row r="2913" spans="11:15" ht="12.75">
      <c r="K2913" s="163"/>
      <c r="L2913" s="163"/>
      <c r="O2913" s="163"/>
    </row>
    <row r="2914" spans="11:15" ht="12.75">
      <c r="K2914" s="163"/>
      <c r="L2914" s="163"/>
      <c r="O2914" s="163"/>
    </row>
    <row r="2915" spans="11:15" ht="12.75">
      <c r="K2915" s="163"/>
      <c r="L2915" s="163"/>
      <c r="O2915" s="163"/>
    </row>
    <row r="2916" spans="11:15" ht="12.75">
      <c r="K2916" s="163"/>
      <c r="L2916" s="163"/>
      <c r="O2916" s="163"/>
    </row>
    <row r="2917" spans="11:15" ht="12.75">
      <c r="K2917" s="163"/>
      <c r="L2917" s="163"/>
      <c r="O2917" s="163"/>
    </row>
    <row r="2918" spans="11:15" ht="12.75">
      <c r="K2918" s="163"/>
      <c r="L2918" s="163"/>
      <c r="O2918" s="163"/>
    </row>
    <row r="2919" spans="11:15" ht="12.75">
      <c r="K2919" s="163"/>
      <c r="L2919" s="163"/>
      <c r="O2919" s="163"/>
    </row>
    <row r="2920" spans="11:15" ht="12.75">
      <c r="K2920" s="163"/>
      <c r="L2920" s="163"/>
      <c r="O2920" s="163"/>
    </row>
    <row r="2921" spans="11:15" ht="12.75">
      <c r="K2921" s="163"/>
      <c r="L2921" s="163"/>
      <c r="O2921" s="163"/>
    </row>
    <row r="2922" spans="11:15" ht="12.75">
      <c r="K2922" s="163"/>
      <c r="L2922" s="163"/>
      <c r="O2922" s="163"/>
    </row>
    <row r="2923" spans="11:15" ht="12.75">
      <c r="K2923" s="163"/>
      <c r="L2923" s="163"/>
      <c r="O2923" s="163"/>
    </row>
    <row r="2924" spans="11:15" ht="12.75">
      <c r="K2924" s="163"/>
      <c r="L2924" s="163"/>
      <c r="O2924" s="163"/>
    </row>
    <row r="2925" spans="11:15" ht="12.75">
      <c r="K2925" s="163"/>
      <c r="L2925" s="163"/>
      <c r="O2925" s="163"/>
    </row>
    <row r="2926" spans="11:15" ht="12.75">
      <c r="K2926" s="163"/>
      <c r="L2926" s="163"/>
      <c r="O2926" s="163"/>
    </row>
    <row r="2927" spans="11:15" ht="12.75">
      <c r="K2927" s="163"/>
      <c r="L2927" s="163"/>
      <c r="O2927" s="163"/>
    </row>
    <row r="2928" spans="11:15" ht="12.75">
      <c r="K2928" s="163"/>
      <c r="L2928" s="163"/>
      <c r="O2928" s="163"/>
    </row>
    <row r="2929" spans="11:15" ht="12.75">
      <c r="K2929" s="163"/>
      <c r="L2929" s="163"/>
      <c r="O2929" s="163"/>
    </row>
    <row r="2930" spans="11:15" ht="12.75">
      <c r="K2930" s="163"/>
      <c r="L2930" s="163"/>
      <c r="O2930" s="163"/>
    </row>
    <row r="2931" spans="11:15" ht="12.75">
      <c r="K2931" s="163"/>
      <c r="L2931" s="163"/>
      <c r="O2931" s="163"/>
    </row>
    <row r="2932" spans="11:15" ht="12.75">
      <c r="K2932" s="163"/>
      <c r="L2932" s="163"/>
      <c r="O2932" s="163"/>
    </row>
    <row r="2933" spans="11:15" ht="12.75">
      <c r="K2933" s="163"/>
      <c r="L2933" s="163"/>
      <c r="O2933" s="163"/>
    </row>
    <row r="2934" spans="11:15" ht="12.75">
      <c r="K2934" s="163"/>
      <c r="L2934" s="163"/>
      <c r="O2934" s="163"/>
    </row>
    <row r="2935" spans="11:15" ht="12.75">
      <c r="K2935" s="163"/>
      <c r="L2935" s="163"/>
      <c r="O2935" s="163"/>
    </row>
    <row r="2936" spans="11:15" ht="12.75">
      <c r="K2936" s="163"/>
      <c r="L2936" s="163"/>
      <c r="O2936" s="163"/>
    </row>
    <row r="2937" spans="11:15" ht="12.75">
      <c r="K2937" s="163"/>
      <c r="L2937" s="163"/>
      <c r="O2937" s="163"/>
    </row>
    <row r="2938" spans="11:15" ht="12.75">
      <c r="K2938" s="163"/>
      <c r="L2938" s="163"/>
      <c r="O2938" s="163"/>
    </row>
    <row r="2939" spans="11:15" ht="12.75">
      <c r="K2939" s="163"/>
      <c r="L2939" s="163"/>
      <c r="O2939" s="163"/>
    </row>
    <row r="2940" spans="11:15" ht="12.75">
      <c r="K2940" s="163"/>
      <c r="L2940" s="163"/>
      <c r="O2940" s="163"/>
    </row>
    <row r="2941" spans="11:15" ht="12.75">
      <c r="K2941" s="163"/>
      <c r="L2941" s="163"/>
      <c r="O2941" s="163"/>
    </row>
    <row r="2942" spans="11:15" ht="12.75">
      <c r="K2942" s="163"/>
      <c r="L2942" s="163"/>
      <c r="O2942" s="163"/>
    </row>
    <row r="2943" spans="11:15" ht="12.75">
      <c r="K2943" s="163"/>
      <c r="L2943" s="163"/>
      <c r="O2943" s="163"/>
    </row>
    <row r="2944" spans="11:15" ht="12.75">
      <c r="K2944" s="163"/>
      <c r="L2944" s="163"/>
      <c r="O2944" s="163"/>
    </row>
    <row r="2945" spans="11:15" ht="12.75">
      <c r="K2945" s="163"/>
      <c r="L2945" s="163"/>
      <c r="O2945" s="163"/>
    </row>
    <row r="2946" spans="11:15" ht="12.75">
      <c r="K2946" s="163"/>
      <c r="L2946" s="163"/>
      <c r="O2946" s="163"/>
    </row>
    <row r="2947" spans="11:15" ht="12.75">
      <c r="K2947" s="163"/>
      <c r="L2947" s="163"/>
      <c r="O2947" s="163"/>
    </row>
    <row r="2948" spans="11:15" ht="12.75">
      <c r="K2948" s="163"/>
      <c r="L2948" s="163"/>
      <c r="O2948" s="163"/>
    </row>
    <row r="2949" spans="11:15" ht="12.75">
      <c r="K2949" s="163"/>
      <c r="L2949" s="163"/>
      <c r="O2949" s="163"/>
    </row>
    <row r="2950" spans="11:15" ht="12.75">
      <c r="K2950" s="163"/>
      <c r="L2950" s="163"/>
      <c r="O2950" s="163"/>
    </row>
    <row r="2951" spans="11:15" ht="12.75">
      <c r="K2951" s="163"/>
      <c r="L2951" s="163"/>
      <c r="O2951" s="163"/>
    </row>
    <row r="2952" spans="11:15" ht="12.75">
      <c r="K2952" s="163"/>
      <c r="L2952" s="163"/>
      <c r="O2952" s="163"/>
    </row>
    <row r="2953" spans="11:15" ht="12.75">
      <c r="K2953" s="163"/>
      <c r="L2953" s="163"/>
      <c r="O2953" s="163"/>
    </row>
    <row r="2954" spans="11:15" ht="12.75">
      <c r="K2954" s="163"/>
      <c r="L2954" s="163"/>
      <c r="O2954" s="163"/>
    </row>
    <row r="2955" spans="11:15" ht="12.75">
      <c r="K2955" s="163"/>
      <c r="L2955" s="163"/>
      <c r="O2955" s="163"/>
    </row>
    <row r="2956" spans="11:15" ht="12.75">
      <c r="K2956" s="163"/>
      <c r="L2956" s="163"/>
      <c r="O2956" s="163"/>
    </row>
    <row r="2957" spans="11:15" ht="12.75">
      <c r="K2957" s="163"/>
      <c r="L2957" s="163"/>
      <c r="O2957" s="163"/>
    </row>
    <row r="2958" spans="11:15" ht="12.75">
      <c r="K2958" s="163"/>
      <c r="L2958" s="163"/>
      <c r="O2958" s="163"/>
    </row>
    <row r="2959" spans="11:15" ht="12.75">
      <c r="K2959" s="163"/>
      <c r="L2959" s="163"/>
      <c r="O2959" s="163"/>
    </row>
    <row r="2960" spans="11:15" ht="12.75">
      <c r="K2960" s="163"/>
      <c r="L2960" s="163"/>
      <c r="O2960" s="163"/>
    </row>
    <row r="2961" spans="11:15" ht="12.75">
      <c r="K2961" s="163"/>
      <c r="L2961" s="163"/>
      <c r="O2961" s="163"/>
    </row>
    <row r="2962" spans="11:15" ht="12.75">
      <c r="K2962" s="163"/>
      <c r="L2962" s="163"/>
      <c r="O2962" s="163"/>
    </row>
    <row r="2963" spans="11:15" ht="12.75">
      <c r="K2963" s="163"/>
      <c r="L2963" s="163"/>
      <c r="O2963" s="163"/>
    </row>
    <row r="2964" spans="11:15" ht="12.75">
      <c r="K2964" s="163"/>
      <c r="L2964" s="163"/>
      <c r="O2964" s="163"/>
    </row>
    <row r="2965" spans="11:15" ht="12.75">
      <c r="K2965" s="163"/>
      <c r="L2965" s="163"/>
      <c r="O2965" s="163"/>
    </row>
    <row r="2966" spans="11:15" ht="12.75">
      <c r="K2966" s="163"/>
      <c r="L2966" s="163"/>
      <c r="O2966" s="163"/>
    </row>
    <row r="2967" spans="11:15" ht="12.75">
      <c r="K2967" s="163"/>
      <c r="L2967" s="163"/>
      <c r="O2967" s="163"/>
    </row>
    <row r="2968" spans="11:15" ht="12.75">
      <c r="K2968" s="163"/>
      <c r="L2968" s="163"/>
      <c r="O2968" s="163"/>
    </row>
    <row r="2969" spans="11:15" ht="12.75">
      <c r="K2969" s="163"/>
      <c r="L2969" s="163"/>
      <c r="O2969" s="163"/>
    </row>
    <row r="2970" spans="11:15" ht="12.75">
      <c r="K2970" s="163"/>
      <c r="L2970" s="163"/>
      <c r="O2970" s="163"/>
    </row>
    <row r="2971" spans="11:15" ht="12.75">
      <c r="K2971" s="163"/>
      <c r="L2971" s="163"/>
      <c r="O2971" s="163"/>
    </row>
    <row r="2972" spans="11:15" ht="12.75">
      <c r="K2972" s="163"/>
      <c r="L2972" s="163"/>
      <c r="O2972" s="163"/>
    </row>
    <row r="2973" spans="11:15" ht="12.75">
      <c r="K2973" s="163"/>
      <c r="L2973" s="163"/>
      <c r="O2973" s="163"/>
    </row>
    <row r="2974" spans="11:15" ht="12.75">
      <c r="K2974" s="163"/>
      <c r="L2974" s="163"/>
      <c r="O2974" s="163"/>
    </row>
    <row r="2975" spans="11:15" ht="12.75">
      <c r="K2975" s="163"/>
      <c r="L2975" s="163"/>
      <c r="O2975" s="163"/>
    </row>
    <row r="2976" spans="11:15" ht="12.75">
      <c r="K2976" s="163"/>
      <c r="L2976" s="163"/>
      <c r="O2976" s="163"/>
    </row>
    <row r="2977" spans="11:15" ht="12.75">
      <c r="K2977" s="163"/>
      <c r="L2977" s="163"/>
      <c r="O2977" s="163"/>
    </row>
    <row r="2978" spans="11:15" ht="12.75">
      <c r="K2978" s="163"/>
      <c r="L2978" s="163"/>
      <c r="O2978" s="163"/>
    </row>
    <row r="2979" spans="11:15" ht="12.75">
      <c r="K2979" s="163"/>
      <c r="L2979" s="163"/>
      <c r="O2979" s="163"/>
    </row>
    <row r="2980" spans="11:15" ht="12.75">
      <c r="K2980" s="163"/>
      <c r="L2980" s="163"/>
      <c r="O2980" s="163"/>
    </row>
    <row r="2981" spans="11:15" ht="12.75">
      <c r="K2981" s="163"/>
      <c r="L2981" s="163"/>
      <c r="O2981" s="163"/>
    </row>
    <row r="2982" spans="11:15" ht="12.75">
      <c r="K2982" s="163"/>
      <c r="L2982" s="163"/>
      <c r="O2982" s="163"/>
    </row>
    <row r="2983" spans="11:15" ht="12.75">
      <c r="K2983" s="163"/>
      <c r="L2983" s="163"/>
      <c r="O2983" s="163"/>
    </row>
    <row r="2984" spans="11:15" ht="12.75">
      <c r="K2984" s="163"/>
      <c r="L2984" s="163"/>
      <c r="O2984" s="163"/>
    </row>
    <row r="2985" spans="11:15" ht="12.75">
      <c r="K2985" s="163"/>
      <c r="L2985" s="163"/>
      <c r="O2985" s="163"/>
    </row>
    <row r="2986" spans="11:15" ht="12.75">
      <c r="K2986" s="163"/>
      <c r="L2986" s="163"/>
      <c r="O2986" s="163"/>
    </row>
    <row r="2987" spans="11:15" ht="12.75">
      <c r="K2987" s="163"/>
      <c r="L2987" s="163"/>
      <c r="O2987" s="163"/>
    </row>
    <row r="2988" spans="11:15" ht="12.75">
      <c r="K2988" s="163"/>
      <c r="L2988" s="163"/>
      <c r="O2988" s="163"/>
    </row>
    <row r="2989" spans="11:15" ht="12.75">
      <c r="K2989" s="163"/>
      <c r="L2989" s="163"/>
      <c r="O2989" s="163"/>
    </row>
    <row r="2990" spans="11:15" ht="12.75">
      <c r="K2990" s="163"/>
      <c r="L2990" s="163"/>
      <c r="O2990" s="163"/>
    </row>
    <row r="2991" spans="11:15" ht="12.75">
      <c r="K2991" s="163"/>
      <c r="L2991" s="163"/>
      <c r="O2991" s="163"/>
    </row>
    <row r="2992" spans="11:15" ht="12.75">
      <c r="K2992" s="163"/>
      <c r="L2992" s="163"/>
      <c r="O2992" s="163"/>
    </row>
    <row r="2993" spans="11:15" ht="12.75">
      <c r="K2993" s="163"/>
      <c r="L2993" s="163"/>
      <c r="O2993" s="163"/>
    </row>
    <row r="2994" spans="11:15" ht="12.75">
      <c r="K2994" s="163"/>
      <c r="L2994" s="163"/>
      <c r="O2994" s="163"/>
    </row>
    <row r="2995" spans="11:15" ht="12.75">
      <c r="K2995" s="163"/>
      <c r="L2995" s="163"/>
      <c r="O2995" s="163"/>
    </row>
    <row r="2996" spans="11:15" ht="12.75">
      <c r="K2996" s="163"/>
      <c r="L2996" s="163"/>
      <c r="O2996" s="163"/>
    </row>
    <row r="2997" spans="11:15" ht="12.75">
      <c r="K2997" s="163"/>
      <c r="L2997" s="163"/>
      <c r="O2997" s="163"/>
    </row>
    <row r="2998" spans="11:15" ht="12.75">
      <c r="K2998" s="163"/>
      <c r="L2998" s="163"/>
      <c r="O2998" s="163"/>
    </row>
    <row r="2999" spans="11:15" ht="12.75">
      <c r="K2999" s="163"/>
      <c r="L2999" s="163"/>
      <c r="O2999" s="163"/>
    </row>
    <row r="3000" spans="11:15" ht="12.75">
      <c r="K3000" s="163"/>
      <c r="L3000" s="163"/>
      <c r="O3000" s="163"/>
    </row>
    <row r="3001" spans="11:15" ht="12.75">
      <c r="K3001" s="163"/>
      <c r="L3001" s="163"/>
      <c r="O3001" s="163"/>
    </row>
    <row r="3002" spans="11:15" ht="12.75">
      <c r="K3002" s="163"/>
      <c r="L3002" s="163"/>
      <c r="O3002" s="163"/>
    </row>
    <row r="3003" spans="11:15" ht="12.75">
      <c r="K3003" s="163"/>
      <c r="L3003" s="163"/>
      <c r="O3003" s="163"/>
    </row>
    <row r="3004" spans="11:15" ht="12.75">
      <c r="K3004" s="163"/>
      <c r="L3004" s="163"/>
      <c r="O3004" s="163"/>
    </row>
    <row r="3005" spans="11:15" ht="12.75">
      <c r="K3005" s="163"/>
      <c r="L3005" s="163"/>
      <c r="O3005" s="163"/>
    </row>
    <row r="3006" spans="11:15" ht="12.75">
      <c r="K3006" s="163"/>
      <c r="L3006" s="163"/>
      <c r="O3006" s="163"/>
    </row>
    <row r="3007" spans="11:15" ht="12.75">
      <c r="K3007" s="163"/>
      <c r="L3007" s="163"/>
      <c r="O3007" s="163"/>
    </row>
    <row r="3008" spans="11:15" ht="12.75">
      <c r="K3008" s="163"/>
      <c r="L3008" s="163"/>
      <c r="O3008" s="163"/>
    </row>
    <row r="3009" spans="11:15" ht="12.75">
      <c r="K3009" s="163"/>
      <c r="L3009" s="163"/>
      <c r="O3009" s="163"/>
    </row>
    <row r="3010" spans="11:15" ht="12.75">
      <c r="K3010" s="163"/>
      <c r="L3010" s="163"/>
      <c r="O3010" s="163"/>
    </row>
    <row r="3011" spans="11:15" ht="12.75">
      <c r="K3011" s="163"/>
      <c r="L3011" s="163"/>
      <c r="O3011" s="163"/>
    </row>
    <row r="3012" spans="11:15" ht="12.75">
      <c r="K3012" s="163"/>
      <c r="L3012" s="163"/>
      <c r="O3012" s="163"/>
    </row>
    <row r="3013" spans="11:15" ht="12.75">
      <c r="K3013" s="163"/>
      <c r="L3013" s="163"/>
      <c r="O3013" s="163"/>
    </row>
    <row r="3014" spans="11:15" ht="12.75">
      <c r="K3014" s="163"/>
      <c r="L3014" s="163"/>
      <c r="O3014" s="163"/>
    </row>
    <row r="3015" spans="11:15" ht="12.75">
      <c r="K3015" s="163"/>
      <c r="L3015" s="163"/>
      <c r="O3015" s="163"/>
    </row>
    <row r="3016" spans="11:15" ht="12.75">
      <c r="K3016" s="163"/>
      <c r="L3016" s="163"/>
      <c r="O3016" s="163"/>
    </row>
    <row r="3017" spans="11:15" ht="12.75">
      <c r="K3017" s="163"/>
      <c r="L3017" s="163"/>
      <c r="O3017" s="163"/>
    </row>
    <row r="3018" spans="11:15" ht="12.75">
      <c r="K3018" s="163"/>
      <c r="L3018" s="163"/>
      <c r="O3018" s="163"/>
    </row>
    <row r="3019" spans="11:15" ht="12.75">
      <c r="K3019" s="163"/>
      <c r="L3019" s="163"/>
      <c r="O3019" s="163"/>
    </row>
    <row r="3020" spans="11:15" ht="12.75">
      <c r="K3020" s="163"/>
      <c r="L3020" s="163"/>
      <c r="O3020" s="163"/>
    </row>
    <row r="3021" spans="11:15" ht="12.75">
      <c r="K3021" s="163"/>
      <c r="L3021" s="163"/>
      <c r="O3021" s="163"/>
    </row>
    <row r="3022" spans="11:15" ht="12.75">
      <c r="K3022" s="163"/>
      <c r="L3022" s="163"/>
      <c r="O3022" s="163"/>
    </row>
    <row r="3023" spans="11:15" ht="12.75">
      <c r="K3023" s="163"/>
      <c r="L3023" s="163"/>
      <c r="O3023" s="163"/>
    </row>
    <row r="3024" spans="11:15" ht="12.75">
      <c r="K3024" s="163"/>
      <c r="L3024" s="163"/>
      <c r="O3024" s="163"/>
    </row>
    <row r="3025" spans="11:15" ht="12.75">
      <c r="K3025" s="163"/>
      <c r="L3025" s="163"/>
      <c r="O3025" s="163"/>
    </row>
    <row r="3026" spans="11:15" ht="12.75">
      <c r="K3026" s="163"/>
      <c r="L3026" s="163"/>
      <c r="O3026" s="163"/>
    </row>
    <row r="3027" spans="11:15" ht="12.75">
      <c r="K3027" s="163"/>
      <c r="L3027" s="163"/>
      <c r="O3027" s="163"/>
    </row>
    <row r="3028" spans="11:15" ht="12.75">
      <c r="K3028" s="163"/>
      <c r="L3028" s="163"/>
      <c r="O3028" s="163"/>
    </row>
    <row r="3029" spans="11:15" ht="12.75">
      <c r="K3029" s="163"/>
      <c r="L3029" s="163"/>
      <c r="O3029" s="163"/>
    </row>
    <row r="3030" spans="11:15" ht="12.75">
      <c r="K3030" s="163"/>
      <c r="L3030" s="163"/>
      <c r="O3030" s="163"/>
    </row>
    <row r="3031" spans="11:15" ht="12.75">
      <c r="K3031" s="163"/>
      <c r="L3031" s="163"/>
      <c r="O3031" s="163"/>
    </row>
    <row r="3032" spans="11:15" ht="12.75">
      <c r="K3032" s="163"/>
      <c r="L3032" s="163"/>
      <c r="O3032" s="163"/>
    </row>
    <row r="3033" spans="11:15" ht="12.75">
      <c r="K3033" s="163"/>
      <c r="L3033" s="163"/>
      <c r="O3033" s="163"/>
    </row>
    <row r="3034" spans="11:15" ht="12.75">
      <c r="K3034" s="163"/>
      <c r="L3034" s="163"/>
      <c r="O3034" s="163"/>
    </row>
    <row r="3035" spans="11:15" ht="12.75">
      <c r="K3035" s="163"/>
      <c r="L3035" s="163"/>
      <c r="O3035" s="163"/>
    </row>
    <row r="3036" spans="11:15" ht="12.75">
      <c r="K3036" s="163"/>
      <c r="L3036" s="163"/>
      <c r="O3036" s="163"/>
    </row>
    <row r="3037" spans="11:15" ht="12.75">
      <c r="K3037" s="163"/>
      <c r="L3037" s="163"/>
      <c r="O3037" s="163"/>
    </row>
    <row r="3038" spans="11:15" ht="12.75">
      <c r="K3038" s="163"/>
      <c r="L3038" s="163"/>
      <c r="O3038" s="163"/>
    </row>
    <row r="3039" spans="11:15" ht="12.75">
      <c r="K3039" s="163"/>
      <c r="L3039" s="163"/>
      <c r="O3039" s="163"/>
    </row>
    <row r="3040" spans="11:15" ht="12.75">
      <c r="K3040" s="163"/>
      <c r="L3040" s="163"/>
      <c r="O3040" s="163"/>
    </row>
    <row r="3041" spans="11:15" ht="12.75">
      <c r="K3041" s="163"/>
      <c r="L3041" s="163"/>
      <c r="O3041" s="163"/>
    </row>
    <row r="3042" spans="11:15" ht="12.75">
      <c r="K3042" s="163"/>
      <c r="L3042" s="163"/>
      <c r="O3042" s="163"/>
    </row>
    <row r="3043" spans="11:15" ht="12.75">
      <c r="K3043" s="163"/>
      <c r="L3043" s="163"/>
      <c r="O3043" s="163"/>
    </row>
    <row r="3044" spans="11:15" ht="12.75">
      <c r="K3044" s="163"/>
      <c r="L3044" s="163"/>
      <c r="O3044" s="163"/>
    </row>
    <row r="3045" spans="11:15" ht="12.75">
      <c r="K3045" s="163"/>
      <c r="L3045" s="163"/>
      <c r="O3045" s="163"/>
    </row>
    <row r="3046" spans="11:15" ht="12.75">
      <c r="K3046" s="163"/>
      <c r="L3046" s="163"/>
      <c r="O3046" s="163"/>
    </row>
    <row r="3047" spans="11:15" ht="12.75">
      <c r="K3047" s="163"/>
      <c r="L3047" s="163"/>
      <c r="O3047" s="163"/>
    </row>
    <row r="3048" spans="11:15" ht="12.75">
      <c r="K3048" s="163"/>
      <c r="L3048" s="163"/>
      <c r="O3048" s="163"/>
    </row>
    <row r="3049" spans="11:15" ht="12.75">
      <c r="K3049" s="163"/>
      <c r="L3049" s="163"/>
      <c r="O3049" s="163"/>
    </row>
    <row r="3050" spans="11:15" ht="12.75">
      <c r="K3050" s="163"/>
      <c r="L3050" s="163"/>
      <c r="O3050" s="163"/>
    </row>
    <row r="3051" spans="11:15" ht="12.75">
      <c r="K3051" s="163"/>
      <c r="L3051" s="163"/>
      <c r="O3051" s="163"/>
    </row>
    <row r="3052" spans="11:15" ht="12.75">
      <c r="K3052" s="163"/>
      <c r="L3052" s="163"/>
      <c r="O3052" s="163"/>
    </row>
    <row r="3053" spans="11:15" ht="12.75">
      <c r="K3053" s="163"/>
      <c r="L3053" s="163"/>
      <c r="O3053" s="163"/>
    </row>
    <row r="3054" spans="11:15" ht="12.75">
      <c r="K3054" s="163"/>
      <c r="L3054" s="163"/>
      <c r="O3054" s="163"/>
    </row>
    <row r="3055" spans="11:15" ht="12.75">
      <c r="K3055" s="163"/>
      <c r="L3055" s="163"/>
      <c r="O3055" s="163"/>
    </row>
    <row r="3056" spans="11:15" ht="12.75">
      <c r="K3056" s="163"/>
      <c r="L3056" s="163"/>
      <c r="O3056" s="163"/>
    </row>
    <row r="3057" spans="11:15" ht="12.75">
      <c r="K3057" s="163"/>
      <c r="L3057" s="163"/>
      <c r="O3057" s="163"/>
    </row>
    <row r="3058" spans="11:15" ht="12.75">
      <c r="K3058" s="163"/>
      <c r="L3058" s="163"/>
      <c r="O3058" s="163"/>
    </row>
    <row r="3059" spans="11:15" ht="12.75">
      <c r="K3059" s="163"/>
      <c r="L3059" s="163"/>
      <c r="O3059" s="163"/>
    </row>
    <row r="3060" spans="11:15" ht="12.75">
      <c r="K3060" s="163"/>
      <c r="L3060" s="163"/>
      <c r="O3060" s="163"/>
    </row>
    <row r="3061" spans="11:15" ht="12.75">
      <c r="K3061" s="163"/>
      <c r="L3061" s="163"/>
      <c r="O3061" s="163"/>
    </row>
  </sheetData>
  <sheetProtection/>
  <autoFilter ref="M1:M3061"/>
  <printOptions horizontalCentered="1"/>
  <pageMargins left="0" right="0" top="0.3937007874015748" bottom="0.3937007874015748" header="0.11811023622047245" footer="0"/>
  <pageSetup horizontalDpi="600" verticalDpi="600" orientation="portrait" paperSize="9" r:id="rId1"/>
  <headerFooter alignWithMargins="0">
    <oddHeader>&amp;CRozbor hospodaření ke 31.12.2009
&amp;R&amp;P</oddHeader>
  </headerFooter>
  <ignoredErrors>
    <ignoredError sqref="A842:B842 E7:E8 E13:E14 E17:E18 E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39">
      <selection activeCell="N54" sqref="N54:N55"/>
    </sheetView>
  </sheetViews>
  <sheetFormatPr defaultColWidth="9.00390625" defaultRowHeight="12.75"/>
  <cols>
    <col min="1" max="1" width="4.625" style="0" bestFit="1" customWidth="1"/>
    <col min="2" max="2" width="5.00390625" style="0" bestFit="1" customWidth="1"/>
    <col min="3" max="3" width="5.25390625" style="0" customWidth="1"/>
    <col min="4" max="4" width="3.625" style="268" customWidth="1"/>
    <col min="5" max="5" width="5.25390625" style="268" bestFit="1" customWidth="1"/>
    <col min="6" max="6" width="33.625" style="0" customWidth="1"/>
    <col min="7" max="7" width="10.75390625" style="0" hidden="1" customWidth="1"/>
    <col min="8" max="8" width="11.125" style="0" hidden="1" customWidth="1"/>
    <col min="9" max="9" width="8.00390625" style="0" bestFit="1" customWidth="1"/>
    <col min="10" max="10" width="12.375" style="0" hidden="1" customWidth="1"/>
    <col min="11" max="11" width="7.875" style="0" bestFit="1" customWidth="1"/>
    <col min="12" max="12" width="5.875" style="0" bestFit="1" customWidth="1"/>
    <col min="13" max="13" width="8.125" style="0" bestFit="1" customWidth="1"/>
    <col min="14" max="14" width="7.875" style="0" bestFit="1" customWidth="1"/>
    <col min="15" max="15" width="5.875" style="0" bestFit="1" customWidth="1"/>
    <col min="16" max="16" width="4.00390625" style="381" customWidth="1"/>
  </cols>
  <sheetData>
    <row r="1" spans="6:15" ht="15.75" thickBot="1">
      <c r="F1" s="149" t="s">
        <v>163</v>
      </c>
      <c r="H1" s="3" t="s">
        <v>139</v>
      </c>
      <c r="I1" s="259" t="s">
        <v>192</v>
      </c>
      <c r="J1" s="256">
        <v>2008</v>
      </c>
      <c r="K1" s="392">
        <v>2009</v>
      </c>
      <c r="L1" s="469" t="s">
        <v>470</v>
      </c>
      <c r="M1" s="392" t="s">
        <v>193</v>
      </c>
      <c r="N1" s="392">
        <v>2009</v>
      </c>
      <c r="O1" s="469" t="s">
        <v>470</v>
      </c>
    </row>
    <row r="2" spans="1:15" ht="13.5" thickBot="1">
      <c r="A2" s="158" t="s">
        <v>60</v>
      </c>
      <c r="B2" s="159" t="s">
        <v>189</v>
      </c>
      <c r="C2" s="159" t="s">
        <v>65</v>
      </c>
      <c r="D2" s="362" t="s">
        <v>753</v>
      </c>
      <c r="E2" s="362" t="s">
        <v>140</v>
      </c>
      <c r="F2" s="160" t="s">
        <v>1100</v>
      </c>
      <c r="G2" s="161"/>
      <c r="H2" s="162"/>
      <c r="I2" s="258" t="s">
        <v>190</v>
      </c>
      <c r="J2" s="258" t="s">
        <v>191</v>
      </c>
      <c r="K2" s="470" t="s">
        <v>191</v>
      </c>
      <c r="L2" s="227" t="s">
        <v>191</v>
      </c>
      <c r="M2" s="471" t="s">
        <v>190</v>
      </c>
      <c r="N2" s="468" t="s">
        <v>191</v>
      </c>
      <c r="O2" s="227" t="s">
        <v>191</v>
      </c>
    </row>
    <row r="3" spans="1:13" ht="3" customHeight="1" thickBot="1">
      <c r="A3" s="148"/>
      <c r="B3" s="47"/>
      <c r="C3" s="47"/>
      <c r="D3" s="363"/>
      <c r="E3" s="363"/>
      <c r="F3" s="47"/>
      <c r="H3" s="41"/>
      <c r="I3" s="6"/>
      <c r="J3" s="4"/>
      <c r="M3" s="36"/>
    </row>
    <row r="4" spans="1:15" ht="13.5" thickBot="1">
      <c r="A4" s="7">
        <v>1</v>
      </c>
      <c r="B4" s="7"/>
      <c r="C4" s="7"/>
      <c r="D4" s="364"/>
      <c r="E4" s="364"/>
      <c r="F4" s="16" t="s">
        <v>1101</v>
      </c>
      <c r="I4" s="81"/>
      <c r="J4" s="81"/>
      <c r="K4" s="168"/>
      <c r="L4" s="167"/>
      <c r="M4" s="81"/>
      <c r="N4" s="168"/>
      <c r="O4" s="185"/>
    </row>
    <row r="5" spans="1:15" ht="12" customHeight="1">
      <c r="A5" s="250">
        <v>17</v>
      </c>
      <c r="B5" s="255">
        <v>3113</v>
      </c>
      <c r="C5" s="255">
        <v>6171</v>
      </c>
      <c r="D5" s="689"/>
      <c r="E5" s="366"/>
      <c r="F5" s="88" t="s">
        <v>353</v>
      </c>
      <c r="G5" s="1"/>
      <c r="H5" s="1"/>
      <c r="I5" s="437">
        <v>140</v>
      </c>
      <c r="J5" s="152"/>
      <c r="K5" s="176">
        <v>140</v>
      </c>
      <c r="L5" s="518">
        <f>K5/I5</f>
        <v>1</v>
      </c>
      <c r="M5" s="81"/>
      <c r="N5" s="168"/>
      <c r="O5" s="185"/>
    </row>
    <row r="6" spans="1:15" ht="13.5" thickBot="1">
      <c r="A6" s="125">
        <v>17</v>
      </c>
      <c r="B6" s="101">
        <v>6123</v>
      </c>
      <c r="C6" s="101">
        <v>6171</v>
      </c>
      <c r="D6" s="172"/>
      <c r="E6" s="367"/>
      <c r="F6" s="88" t="s">
        <v>432</v>
      </c>
      <c r="G6" s="139"/>
      <c r="H6" s="322"/>
      <c r="I6" s="183"/>
      <c r="J6" s="174"/>
      <c r="K6" s="170"/>
      <c r="L6" s="336"/>
      <c r="M6" s="340">
        <v>592</v>
      </c>
      <c r="N6" s="205">
        <v>591.88</v>
      </c>
      <c r="O6" s="520">
        <f>N6/M6</f>
        <v>0.9997972972972973</v>
      </c>
    </row>
    <row r="7" spans="1:15" ht="13.5" thickBot="1">
      <c r="A7" s="141"/>
      <c r="B7" s="141"/>
      <c r="C7" s="141"/>
      <c r="D7" s="368"/>
      <c r="E7" s="368"/>
      <c r="F7" s="24" t="s">
        <v>326</v>
      </c>
      <c r="G7" s="375"/>
      <c r="H7" s="376"/>
      <c r="I7" s="298">
        <f>SUM(I5:I6)</f>
        <v>140</v>
      </c>
      <c r="J7" s="220"/>
      <c r="K7" s="213">
        <f>SUM(K5:K6)</f>
        <v>140</v>
      </c>
      <c r="L7" s="538">
        <f>K7/I7</f>
        <v>1</v>
      </c>
      <c r="M7" s="220">
        <f>SUM(M6)</f>
        <v>592</v>
      </c>
      <c r="N7" s="213">
        <f>SUM(N6)</f>
        <v>591.88</v>
      </c>
      <c r="O7" s="524">
        <f>N7/M7</f>
        <v>0.9997972972972973</v>
      </c>
    </row>
    <row r="8" spans="1:15" ht="4.5" customHeight="1" thickBot="1">
      <c r="A8" s="4"/>
      <c r="B8" s="141"/>
      <c r="C8" s="4"/>
      <c r="D8" s="370"/>
      <c r="E8" s="371"/>
      <c r="F8" s="17"/>
      <c r="G8" s="1"/>
      <c r="H8" s="17"/>
      <c r="I8" s="83"/>
      <c r="J8" s="83"/>
      <c r="K8" s="266"/>
      <c r="L8" s="206"/>
      <c r="M8" s="206"/>
      <c r="N8" s="197"/>
      <c r="O8" s="339"/>
    </row>
    <row r="9" spans="1:15" ht="13.5" thickBot="1">
      <c r="A9" s="7">
        <v>3</v>
      </c>
      <c r="B9" s="7"/>
      <c r="C9" s="7"/>
      <c r="D9" s="364"/>
      <c r="E9" s="364"/>
      <c r="F9" s="16" t="s">
        <v>64</v>
      </c>
      <c r="G9" s="17"/>
      <c r="H9" s="17"/>
      <c r="I9" s="83"/>
      <c r="J9" s="83"/>
      <c r="K9" s="266"/>
      <c r="L9" s="206"/>
      <c r="M9" s="206"/>
      <c r="N9" s="197"/>
      <c r="O9" s="342"/>
    </row>
    <row r="10" spans="1:15" ht="12.75">
      <c r="A10" s="135">
        <v>99</v>
      </c>
      <c r="B10" s="32">
        <v>6111</v>
      </c>
      <c r="C10" s="32">
        <v>6171</v>
      </c>
      <c r="D10" s="306"/>
      <c r="E10" s="306"/>
      <c r="F10" s="102" t="s">
        <v>926</v>
      </c>
      <c r="I10" s="81"/>
      <c r="J10" s="81"/>
      <c r="K10" s="168"/>
      <c r="L10" s="185"/>
      <c r="M10" s="340">
        <v>710</v>
      </c>
      <c r="N10" s="205">
        <v>730.369</v>
      </c>
      <c r="O10" s="520">
        <f>N10/M10</f>
        <v>1.0286887323943663</v>
      </c>
    </row>
    <row r="11" spans="1:15" ht="12.75">
      <c r="A11" s="87">
        <v>99</v>
      </c>
      <c r="B11" s="30">
        <v>6121</v>
      </c>
      <c r="C11" s="30">
        <v>6171</v>
      </c>
      <c r="D11" s="171"/>
      <c r="E11" s="171"/>
      <c r="F11" s="65" t="s">
        <v>366</v>
      </c>
      <c r="I11" s="81"/>
      <c r="J11" s="81"/>
      <c r="K11" s="168"/>
      <c r="L11" s="185"/>
      <c r="M11" s="340">
        <v>112</v>
      </c>
      <c r="N11" s="205">
        <v>112.2</v>
      </c>
      <c r="O11" s="520">
        <f>N11/M11</f>
        <v>1.0017857142857143</v>
      </c>
    </row>
    <row r="12" spans="1:15" ht="13.5" thickBot="1">
      <c r="A12" s="87">
        <v>99</v>
      </c>
      <c r="B12" s="30">
        <v>6122</v>
      </c>
      <c r="C12" s="30">
        <v>6171</v>
      </c>
      <c r="D12" s="171"/>
      <c r="E12" s="171"/>
      <c r="F12" s="88" t="s">
        <v>933</v>
      </c>
      <c r="I12" s="81"/>
      <c r="J12" s="81"/>
      <c r="K12" s="168"/>
      <c r="L12" s="185"/>
      <c r="M12" s="340">
        <v>618</v>
      </c>
      <c r="N12" s="205">
        <v>617.547</v>
      </c>
      <c r="O12" s="520">
        <f>N12/M12</f>
        <v>0.9992669902912622</v>
      </c>
    </row>
    <row r="13" spans="1:15" ht="13.5" thickBot="1">
      <c r="A13" s="17"/>
      <c r="B13" s="36"/>
      <c r="C13" s="17"/>
      <c r="D13" s="393"/>
      <c r="E13" s="393"/>
      <c r="F13" s="24" t="s">
        <v>6</v>
      </c>
      <c r="G13" s="420"/>
      <c r="H13" s="574"/>
      <c r="I13" s="298"/>
      <c r="J13" s="220"/>
      <c r="K13" s="421"/>
      <c r="L13" s="212"/>
      <c r="M13" s="212">
        <f>SUM(M10:M12)</f>
        <v>1440</v>
      </c>
      <c r="N13" s="213">
        <f>SUM(N10:N12)</f>
        <v>1460.116</v>
      </c>
      <c r="O13" s="524">
        <f>N13/M13</f>
        <v>1.0139694444444445</v>
      </c>
    </row>
    <row r="14" spans="1:15" ht="3.75" customHeight="1" thickBot="1">
      <c r="A14" s="4"/>
      <c r="B14" s="141"/>
      <c r="C14" s="4"/>
      <c r="D14" s="370"/>
      <c r="E14" s="370"/>
      <c r="F14" s="17"/>
      <c r="G14" s="1"/>
      <c r="H14" s="17"/>
      <c r="I14" s="83"/>
      <c r="J14" s="83"/>
      <c r="K14" s="266"/>
      <c r="L14" s="206"/>
      <c r="M14" s="206"/>
      <c r="N14" s="197"/>
      <c r="O14" s="339"/>
    </row>
    <row r="15" spans="1:15" ht="13.5" thickBot="1">
      <c r="A15" s="7">
        <v>5</v>
      </c>
      <c r="B15" s="7"/>
      <c r="C15" s="7"/>
      <c r="D15" s="364"/>
      <c r="E15" s="364"/>
      <c r="F15" s="16" t="s">
        <v>16</v>
      </c>
      <c r="I15" s="81"/>
      <c r="J15" s="81"/>
      <c r="K15" s="168"/>
      <c r="L15" s="185"/>
      <c r="M15" s="81"/>
      <c r="N15" s="168"/>
      <c r="O15" s="185"/>
    </row>
    <row r="16" spans="1:15" ht="12.75">
      <c r="A16" s="309">
        <v>284</v>
      </c>
      <c r="B16" s="316">
        <v>3113</v>
      </c>
      <c r="C16" s="316">
        <v>3639</v>
      </c>
      <c r="D16" s="759"/>
      <c r="E16" s="398"/>
      <c r="F16" s="224" t="s">
        <v>376</v>
      </c>
      <c r="G16" s="78"/>
      <c r="H16" s="78"/>
      <c r="I16" s="338">
        <v>10</v>
      </c>
      <c r="J16" s="102"/>
      <c r="K16" s="180">
        <v>8</v>
      </c>
      <c r="L16" s="532">
        <f>K16/I16</f>
        <v>0.8</v>
      </c>
      <c r="M16" s="185"/>
      <c r="N16" s="450"/>
      <c r="O16" s="185"/>
    </row>
    <row r="17" spans="1:15" ht="12.75">
      <c r="A17" s="84">
        <v>287</v>
      </c>
      <c r="B17" s="63">
        <v>3112</v>
      </c>
      <c r="C17" s="63">
        <v>3612</v>
      </c>
      <c r="D17" s="373"/>
      <c r="E17" s="373"/>
      <c r="F17" s="71" t="s">
        <v>892</v>
      </c>
      <c r="H17" s="15"/>
      <c r="I17" s="338">
        <v>4095</v>
      </c>
      <c r="J17" s="186"/>
      <c r="K17" s="180">
        <v>4418.95</v>
      </c>
      <c r="L17" s="532">
        <f>K17/I17</f>
        <v>1.079108669108669</v>
      </c>
      <c r="M17" s="185"/>
      <c r="N17" s="450"/>
      <c r="O17" s="185"/>
    </row>
    <row r="18" spans="1:15" ht="12.75">
      <c r="A18" s="87">
        <v>288</v>
      </c>
      <c r="B18" s="11">
        <v>6121</v>
      </c>
      <c r="C18" s="11">
        <v>3412</v>
      </c>
      <c r="D18" s="173"/>
      <c r="E18" s="173"/>
      <c r="F18" s="70" t="s">
        <v>457</v>
      </c>
      <c r="H18" s="1"/>
      <c r="I18" s="506"/>
      <c r="J18" s="224"/>
      <c r="K18" s="168"/>
      <c r="L18" s="506"/>
      <c r="M18" s="338">
        <v>310</v>
      </c>
      <c r="N18" s="180">
        <v>310.5</v>
      </c>
      <c r="O18" s="532">
        <f>N18/M18</f>
        <v>1.0016129032258065</v>
      </c>
    </row>
    <row r="19" spans="1:15" ht="12.75">
      <c r="A19" s="87">
        <v>289</v>
      </c>
      <c r="B19" s="11">
        <v>3111</v>
      </c>
      <c r="C19" s="11">
        <v>3639</v>
      </c>
      <c r="D19" s="173"/>
      <c r="E19" s="173"/>
      <c r="F19" s="70" t="s">
        <v>196</v>
      </c>
      <c r="H19" s="119">
        <v>2700</v>
      </c>
      <c r="I19" s="338">
        <v>3288</v>
      </c>
      <c r="J19" s="186"/>
      <c r="K19" s="180">
        <v>2543.643</v>
      </c>
      <c r="L19" s="532">
        <f>K19/I19</f>
        <v>0.7736140510948906</v>
      </c>
      <c r="M19" s="185"/>
      <c r="N19" s="168"/>
      <c r="O19" s="185"/>
    </row>
    <row r="20" spans="1:18" ht="12.75">
      <c r="A20" s="87">
        <v>290</v>
      </c>
      <c r="B20" s="11">
        <v>6130</v>
      </c>
      <c r="C20" s="11">
        <v>3639</v>
      </c>
      <c r="D20" s="173"/>
      <c r="E20" s="173"/>
      <c r="F20" s="70" t="s">
        <v>209</v>
      </c>
      <c r="H20" s="15"/>
      <c r="I20" s="385"/>
      <c r="J20" s="435"/>
      <c r="K20" s="447"/>
      <c r="L20" s="385"/>
      <c r="M20" s="338">
        <v>259</v>
      </c>
      <c r="N20" s="180">
        <v>48.325</v>
      </c>
      <c r="O20" s="532">
        <f>N20/M20</f>
        <v>0.1865830115830116</v>
      </c>
      <c r="R20" s="10"/>
    </row>
    <row r="21" spans="1:18" ht="12.75">
      <c r="A21" s="87">
        <v>290</v>
      </c>
      <c r="B21" s="11">
        <v>6121</v>
      </c>
      <c r="C21" s="11">
        <v>2310</v>
      </c>
      <c r="D21" s="173"/>
      <c r="E21" s="173"/>
      <c r="F21" s="70" t="s">
        <v>688</v>
      </c>
      <c r="H21" s="15"/>
      <c r="I21" s="385"/>
      <c r="J21" s="435"/>
      <c r="K21" s="447"/>
      <c r="L21" s="385"/>
      <c r="M21" s="338">
        <v>62</v>
      </c>
      <c r="N21" s="180">
        <v>61.4</v>
      </c>
      <c r="O21" s="532">
        <f>N21/M21</f>
        <v>0.9903225806451613</v>
      </c>
      <c r="R21" s="10"/>
    </row>
    <row r="22" spans="1:15" ht="12.75">
      <c r="A22" s="87">
        <v>296</v>
      </c>
      <c r="B22" s="11">
        <v>3111</v>
      </c>
      <c r="C22" s="11">
        <v>3639</v>
      </c>
      <c r="D22" s="173"/>
      <c r="E22" s="173"/>
      <c r="F22" s="70" t="s">
        <v>985</v>
      </c>
      <c r="G22" s="117"/>
      <c r="H22" s="228">
        <v>650</v>
      </c>
      <c r="I22" s="338">
        <v>44025</v>
      </c>
      <c r="J22" s="186"/>
      <c r="K22" s="180">
        <v>44311.2</v>
      </c>
      <c r="L22" s="532">
        <f>K22/I22</f>
        <v>1.0065008517887564</v>
      </c>
      <c r="M22" s="185"/>
      <c r="N22" s="512"/>
      <c r="O22" s="185"/>
    </row>
    <row r="23" spans="1:15" ht="13.5" thickBot="1">
      <c r="A23" s="87">
        <v>308</v>
      </c>
      <c r="B23" s="11">
        <v>6121</v>
      </c>
      <c r="C23" s="11">
        <v>2219</v>
      </c>
      <c r="D23" s="173"/>
      <c r="E23" s="173"/>
      <c r="F23" s="102" t="s">
        <v>390</v>
      </c>
      <c r="G23" s="4"/>
      <c r="H23" s="143"/>
      <c r="I23" s="455"/>
      <c r="J23" s="206"/>
      <c r="K23" s="197"/>
      <c r="L23" s="342"/>
      <c r="M23" s="328">
        <v>1000</v>
      </c>
      <c r="N23" s="178">
        <v>1000</v>
      </c>
      <c r="O23" s="519">
        <f>N23/M23</f>
        <v>1</v>
      </c>
    </row>
    <row r="24" spans="1:15" ht="13.5" thickBot="1">
      <c r="A24" s="5"/>
      <c r="B24" s="4"/>
      <c r="C24" s="4"/>
      <c r="D24" s="370"/>
      <c r="E24" s="370"/>
      <c r="F24" s="24" t="s">
        <v>323</v>
      </c>
      <c r="G24" s="91"/>
      <c r="H24" s="93">
        <f>SUM(H17:H22)</f>
        <v>3350</v>
      </c>
      <c r="I24" s="188">
        <f>SUM(I16:I23)</f>
        <v>51418</v>
      </c>
      <c r="J24" s="188"/>
      <c r="K24" s="189">
        <f>SUM(K22+K19+K16+K17)</f>
        <v>51281.79299999999</v>
      </c>
      <c r="L24" s="536">
        <f>K24/I24</f>
        <v>0.9973509860360183</v>
      </c>
      <c r="M24" s="335">
        <f>SUM(M16:M23)</f>
        <v>1631</v>
      </c>
      <c r="N24" s="190">
        <f>SUM(N16:N23)</f>
        <v>1420.225</v>
      </c>
      <c r="O24" s="524">
        <f>N24/M24</f>
        <v>0.8707694665849172</v>
      </c>
    </row>
    <row r="25" spans="1:15" ht="5.25" customHeight="1" thickBot="1">
      <c r="A25" s="5"/>
      <c r="B25" s="4"/>
      <c r="C25" s="4"/>
      <c r="D25" s="370"/>
      <c r="E25" s="370"/>
      <c r="I25" s="81"/>
      <c r="J25" s="81"/>
      <c r="K25" s="168"/>
      <c r="L25" s="185"/>
      <c r="M25" s="81"/>
      <c r="N25" s="168"/>
      <c r="O25" s="185"/>
    </row>
    <row r="26" spans="1:15" ht="13.5" thickBot="1">
      <c r="A26" s="7">
        <v>6</v>
      </c>
      <c r="B26" s="7"/>
      <c r="C26" s="7"/>
      <c r="D26" s="364"/>
      <c r="E26" s="364"/>
      <c r="F26" s="16" t="s">
        <v>331</v>
      </c>
      <c r="I26" s="81"/>
      <c r="J26" s="81"/>
      <c r="K26" s="168"/>
      <c r="L26" s="185"/>
      <c r="M26" s="81"/>
      <c r="N26" s="168"/>
      <c r="O26" s="185"/>
    </row>
    <row r="27" spans="1:15" ht="12.75">
      <c r="A27" s="309">
        <v>99</v>
      </c>
      <c r="B27" s="316">
        <v>6121</v>
      </c>
      <c r="C27" s="316">
        <v>6171</v>
      </c>
      <c r="D27" s="759"/>
      <c r="E27" s="398"/>
      <c r="F27" s="310" t="s">
        <v>643</v>
      </c>
      <c r="I27" s="81"/>
      <c r="J27" s="81"/>
      <c r="K27" s="168"/>
      <c r="L27" s="185"/>
      <c r="M27" s="150">
        <v>180</v>
      </c>
      <c r="N27" s="178">
        <v>179.69</v>
      </c>
      <c r="O27" s="519">
        <f aca="true" t="shared" si="0" ref="O27:O68">N27/M27</f>
        <v>0.9982777777777778</v>
      </c>
    </row>
    <row r="28" spans="1:15" ht="12.75">
      <c r="A28" s="782">
        <v>262</v>
      </c>
      <c r="B28" s="783">
        <v>6121</v>
      </c>
      <c r="C28" s="783">
        <v>3639</v>
      </c>
      <c r="D28" s="784"/>
      <c r="E28" s="785"/>
      <c r="F28" s="127" t="s">
        <v>743</v>
      </c>
      <c r="I28" s="81"/>
      <c r="J28" s="81"/>
      <c r="K28" s="168"/>
      <c r="L28" s="185"/>
      <c r="M28" s="150">
        <v>102</v>
      </c>
      <c r="N28" s="178">
        <v>101.3</v>
      </c>
      <c r="O28" s="519">
        <f t="shared" si="0"/>
        <v>0.9931372549019608</v>
      </c>
    </row>
    <row r="29" spans="1:15" ht="21" customHeight="1">
      <c r="A29" s="135">
        <v>264</v>
      </c>
      <c r="B29" s="32">
        <v>6121</v>
      </c>
      <c r="C29" s="32">
        <v>3639</v>
      </c>
      <c r="D29" s="306"/>
      <c r="E29" s="306"/>
      <c r="F29" s="459" t="s">
        <v>433</v>
      </c>
      <c r="G29" s="4"/>
      <c r="H29" s="4"/>
      <c r="I29" s="296"/>
      <c r="J29" s="206"/>
      <c r="K29" s="195"/>
      <c r="L29" s="341"/>
      <c r="M29" s="328">
        <v>1643</v>
      </c>
      <c r="N29" s="180">
        <v>41.65</v>
      </c>
      <c r="O29" s="519">
        <f t="shared" si="0"/>
        <v>0.025349969567863662</v>
      </c>
    </row>
    <row r="30" spans="1:15" ht="12.75" customHeight="1">
      <c r="A30" s="125">
        <v>283</v>
      </c>
      <c r="B30" s="78">
        <v>6119</v>
      </c>
      <c r="C30" s="126">
        <v>3631</v>
      </c>
      <c r="D30" s="262"/>
      <c r="E30" s="262"/>
      <c r="F30" s="361" t="s">
        <v>461</v>
      </c>
      <c r="G30" s="2"/>
      <c r="H30" s="2"/>
      <c r="I30" s="109"/>
      <c r="J30" s="81"/>
      <c r="K30" s="168"/>
      <c r="L30" s="185"/>
      <c r="M30" s="328">
        <v>500</v>
      </c>
      <c r="N30" s="178">
        <v>499.297</v>
      </c>
      <c r="O30" s="519">
        <f t="shared" si="0"/>
        <v>0.9985940000000001</v>
      </c>
    </row>
    <row r="31" spans="1:15" ht="24" customHeight="1">
      <c r="A31" s="135">
        <v>291</v>
      </c>
      <c r="B31" s="32">
        <v>6121</v>
      </c>
      <c r="C31" s="32">
        <v>3632</v>
      </c>
      <c r="D31" s="306"/>
      <c r="E31" s="306"/>
      <c r="F31" s="459" t="s">
        <v>536</v>
      </c>
      <c r="G31" s="4"/>
      <c r="H31" s="4"/>
      <c r="I31" s="296"/>
      <c r="J31" s="206"/>
      <c r="K31" s="195"/>
      <c r="L31" s="341"/>
      <c r="M31" s="328">
        <v>483</v>
      </c>
      <c r="N31" s="180">
        <v>0</v>
      </c>
      <c r="O31" s="519">
        <f t="shared" si="0"/>
        <v>0</v>
      </c>
    </row>
    <row r="32" spans="1:15" ht="12.75" customHeight="1">
      <c r="A32" s="135">
        <v>320</v>
      </c>
      <c r="B32" s="32">
        <v>3121</v>
      </c>
      <c r="C32" s="797">
        <v>3421</v>
      </c>
      <c r="D32" s="306"/>
      <c r="E32" s="306"/>
      <c r="F32" s="459" t="s">
        <v>1058</v>
      </c>
      <c r="G32" s="4"/>
      <c r="H32" s="4"/>
      <c r="I32" s="177">
        <v>1000</v>
      </c>
      <c r="J32" s="186"/>
      <c r="K32" s="178">
        <v>1000</v>
      </c>
      <c r="L32" s="519">
        <f>K32/I32</f>
        <v>1</v>
      </c>
      <c r="M32" s="341"/>
      <c r="N32" s="197"/>
      <c r="O32" s="660"/>
    </row>
    <row r="33" spans="1:15" ht="12.75">
      <c r="A33" s="87">
        <v>320</v>
      </c>
      <c r="B33" s="11">
        <v>6121</v>
      </c>
      <c r="C33" s="11">
        <v>3421</v>
      </c>
      <c r="D33" s="173"/>
      <c r="E33" s="262"/>
      <c r="F33" s="65" t="s">
        <v>1009</v>
      </c>
      <c r="G33" s="1"/>
      <c r="H33" s="1"/>
      <c r="I33" s="109"/>
      <c r="J33" s="81"/>
      <c r="K33" s="168"/>
      <c r="L33" s="185"/>
      <c r="M33" s="328">
        <v>3500</v>
      </c>
      <c r="N33" s="178">
        <v>3482.261</v>
      </c>
      <c r="O33" s="519">
        <f t="shared" si="0"/>
        <v>0.9949317142857143</v>
      </c>
    </row>
    <row r="34" spans="1:15" ht="12.75">
      <c r="A34" s="84">
        <v>324</v>
      </c>
      <c r="B34" s="61">
        <v>6121</v>
      </c>
      <c r="C34" s="61">
        <v>2219</v>
      </c>
      <c r="D34" s="373"/>
      <c r="E34" s="374"/>
      <c r="F34" s="65" t="s">
        <v>802</v>
      </c>
      <c r="G34" s="1"/>
      <c r="H34" s="1"/>
      <c r="I34" s="109"/>
      <c r="J34" s="81"/>
      <c r="K34" s="168"/>
      <c r="L34" s="185"/>
      <c r="M34" s="328">
        <v>18</v>
      </c>
      <c r="N34" s="178">
        <v>17.85</v>
      </c>
      <c r="O34" s="519">
        <f t="shared" si="0"/>
        <v>0.9916666666666667</v>
      </c>
    </row>
    <row r="35" spans="1:15" ht="12.75">
      <c r="A35" s="84">
        <v>325</v>
      </c>
      <c r="B35" s="61">
        <v>6121</v>
      </c>
      <c r="C35" s="61">
        <v>2221</v>
      </c>
      <c r="D35" s="373"/>
      <c r="E35" s="374"/>
      <c r="F35" s="65" t="s">
        <v>651</v>
      </c>
      <c r="G35" s="1"/>
      <c r="H35" s="1"/>
      <c r="I35" s="109"/>
      <c r="J35" s="81"/>
      <c r="K35" s="168"/>
      <c r="L35" s="185"/>
      <c r="M35" s="328">
        <v>777</v>
      </c>
      <c r="N35" s="178">
        <v>533.77</v>
      </c>
      <c r="O35" s="519">
        <f t="shared" si="0"/>
        <v>0.686962676962677</v>
      </c>
    </row>
    <row r="36" spans="1:15" ht="12.75">
      <c r="A36" s="84">
        <v>356</v>
      </c>
      <c r="B36" s="61">
        <v>6121</v>
      </c>
      <c r="C36" s="61">
        <v>2219</v>
      </c>
      <c r="D36" s="373"/>
      <c r="E36" s="374"/>
      <c r="F36" s="65" t="s">
        <v>547</v>
      </c>
      <c r="G36" s="1"/>
      <c r="H36" s="1"/>
      <c r="I36" s="109"/>
      <c r="J36" s="81"/>
      <c r="K36" s="168"/>
      <c r="L36" s="185"/>
      <c r="M36" s="328">
        <v>280</v>
      </c>
      <c r="N36" s="178">
        <v>286.33</v>
      </c>
      <c r="O36" s="519">
        <f t="shared" si="0"/>
        <v>1.0226071428571428</v>
      </c>
    </row>
    <row r="37" spans="1:15" ht="12.75">
      <c r="A37" s="84">
        <v>357</v>
      </c>
      <c r="B37" s="61">
        <v>6121</v>
      </c>
      <c r="C37" s="61">
        <v>3322</v>
      </c>
      <c r="D37" s="373"/>
      <c r="E37" s="374"/>
      <c r="F37" s="65" t="s">
        <v>523</v>
      </c>
      <c r="G37" s="1"/>
      <c r="H37" s="1"/>
      <c r="I37" s="109"/>
      <c r="J37" s="81"/>
      <c r="K37" s="168"/>
      <c r="L37" s="185"/>
      <c r="M37" s="328">
        <v>75</v>
      </c>
      <c r="N37" s="178">
        <v>55.06</v>
      </c>
      <c r="O37" s="519">
        <f t="shared" si="0"/>
        <v>0.7341333333333334</v>
      </c>
    </row>
    <row r="38" spans="1:15" ht="12.75">
      <c r="A38" s="84">
        <v>358</v>
      </c>
      <c r="B38" s="61">
        <v>6121</v>
      </c>
      <c r="C38" s="61">
        <v>3631</v>
      </c>
      <c r="D38" s="373"/>
      <c r="E38" s="374"/>
      <c r="F38" s="65" t="s">
        <v>537</v>
      </c>
      <c r="G38" s="1"/>
      <c r="H38" s="1"/>
      <c r="I38" s="109"/>
      <c r="J38" s="81"/>
      <c r="K38" s="168"/>
      <c r="L38" s="185"/>
      <c r="M38" s="328">
        <v>143</v>
      </c>
      <c r="N38" s="178">
        <v>143.01</v>
      </c>
      <c r="O38" s="519">
        <f t="shared" si="0"/>
        <v>1.00006993006993</v>
      </c>
    </row>
    <row r="39" spans="1:15" ht="12.75">
      <c r="A39" s="125">
        <v>359</v>
      </c>
      <c r="B39" s="78">
        <v>6121</v>
      </c>
      <c r="C39" s="78">
        <v>2212</v>
      </c>
      <c r="D39" s="262"/>
      <c r="E39" s="262"/>
      <c r="F39" s="500" t="s">
        <v>754</v>
      </c>
      <c r="G39" s="2"/>
      <c r="H39" s="2"/>
      <c r="I39" s="109"/>
      <c r="J39" s="81"/>
      <c r="K39" s="168"/>
      <c r="L39" s="185"/>
      <c r="M39" s="328">
        <v>125</v>
      </c>
      <c r="N39" s="178">
        <v>125</v>
      </c>
      <c r="O39" s="519">
        <f t="shared" si="0"/>
        <v>1</v>
      </c>
    </row>
    <row r="40" spans="1:15" ht="12.75">
      <c r="A40" s="87">
        <v>363</v>
      </c>
      <c r="B40" s="26">
        <v>6901</v>
      </c>
      <c r="C40" s="26">
        <v>3639</v>
      </c>
      <c r="D40" s="171"/>
      <c r="E40" s="171"/>
      <c r="F40" s="224" t="s">
        <v>391</v>
      </c>
      <c r="I40" s="81"/>
      <c r="J40" s="206"/>
      <c r="K40" s="168"/>
      <c r="L40" s="299"/>
      <c r="M40" s="328">
        <v>1058</v>
      </c>
      <c r="N40" s="180">
        <v>0</v>
      </c>
      <c r="O40" s="519">
        <f t="shared" si="0"/>
        <v>0</v>
      </c>
    </row>
    <row r="41" spans="1:15" ht="12.75">
      <c r="A41" s="87">
        <v>383</v>
      </c>
      <c r="B41" s="30">
        <v>6121</v>
      </c>
      <c r="C41" s="30">
        <v>3725</v>
      </c>
      <c r="D41" s="171"/>
      <c r="E41" s="171"/>
      <c r="F41" s="401" t="s">
        <v>434</v>
      </c>
      <c r="G41" s="4"/>
      <c r="H41" s="4"/>
      <c r="I41" s="296"/>
      <c r="J41" s="206"/>
      <c r="K41" s="195"/>
      <c r="L41" s="341"/>
      <c r="M41" s="328">
        <v>11712</v>
      </c>
      <c r="N41" s="180">
        <v>11576.61</v>
      </c>
      <c r="O41" s="519">
        <f t="shared" si="0"/>
        <v>0.9884400614754099</v>
      </c>
    </row>
    <row r="42" spans="1:15" ht="12.75">
      <c r="A42" s="87">
        <v>383</v>
      </c>
      <c r="B42" s="30">
        <v>6122</v>
      </c>
      <c r="C42" s="30">
        <v>3725</v>
      </c>
      <c r="D42" s="171"/>
      <c r="E42" s="171"/>
      <c r="F42" s="401" t="s">
        <v>58</v>
      </c>
      <c r="G42" s="4"/>
      <c r="H42" s="4"/>
      <c r="I42" s="296"/>
      <c r="J42" s="206"/>
      <c r="K42" s="195"/>
      <c r="L42" s="341"/>
      <c r="M42" s="328">
        <v>350</v>
      </c>
      <c r="N42" s="180">
        <v>0</v>
      </c>
      <c r="O42" s="519">
        <f t="shared" si="0"/>
        <v>0</v>
      </c>
    </row>
    <row r="43" spans="1:15" ht="12.75">
      <c r="A43" s="87">
        <v>385</v>
      </c>
      <c r="B43" s="30">
        <v>6121</v>
      </c>
      <c r="C43" s="30">
        <v>3113</v>
      </c>
      <c r="D43" s="171"/>
      <c r="E43" s="171"/>
      <c r="F43" s="401" t="s">
        <v>803</v>
      </c>
      <c r="G43" s="4"/>
      <c r="H43" s="4"/>
      <c r="I43" s="296"/>
      <c r="J43" s="206"/>
      <c r="K43" s="195"/>
      <c r="L43" s="341"/>
      <c r="M43" s="328">
        <v>28</v>
      </c>
      <c r="N43" s="180">
        <v>27.94</v>
      </c>
      <c r="O43" s="519">
        <f t="shared" si="0"/>
        <v>0.9978571428571429</v>
      </c>
    </row>
    <row r="44" spans="1:15" ht="12.75">
      <c r="A44" s="87">
        <v>386</v>
      </c>
      <c r="B44" s="30">
        <v>6121</v>
      </c>
      <c r="C44" s="30">
        <v>3639</v>
      </c>
      <c r="D44" s="171"/>
      <c r="E44" s="171"/>
      <c r="F44" s="102" t="s">
        <v>512</v>
      </c>
      <c r="H44" s="9"/>
      <c r="I44" s="445"/>
      <c r="J44" s="194"/>
      <c r="K44" s="195"/>
      <c r="L44" s="221"/>
      <c r="M44" s="328">
        <f>630+840</f>
        <v>1470</v>
      </c>
      <c r="N44" s="178">
        <v>431.684</v>
      </c>
      <c r="O44" s="519">
        <f t="shared" si="0"/>
        <v>0.2936625850340136</v>
      </c>
    </row>
    <row r="45" spans="1:15" ht="2.25" customHeight="1">
      <c r="A45" s="135"/>
      <c r="B45" s="32"/>
      <c r="C45" s="32"/>
      <c r="D45" s="306"/>
      <c r="E45" s="306"/>
      <c r="F45" s="103"/>
      <c r="H45" s="9"/>
      <c r="I45" s="445"/>
      <c r="J45" s="194"/>
      <c r="K45" s="195"/>
      <c r="L45" s="221"/>
      <c r="M45" s="328"/>
      <c r="N45" s="178"/>
      <c r="O45" s="519"/>
    </row>
    <row r="46" spans="1:15" ht="12.75">
      <c r="A46" s="135">
        <v>394</v>
      </c>
      <c r="B46" s="32">
        <v>6121</v>
      </c>
      <c r="C46" s="32">
        <v>2221</v>
      </c>
      <c r="D46" s="306"/>
      <c r="E46" s="306"/>
      <c r="F46" s="103" t="s">
        <v>804</v>
      </c>
      <c r="H46" s="9"/>
      <c r="I46" s="445"/>
      <c r="J46" s="194"/>
      <c r="K46" s="195"/>
      <c r="L46" s="221"/>
      <c r="M46" s="328">
        <v>74</v>
      </c>
      <c r="N46" s="178">
        <v>0</v>
      </c>
      <c r="O46" s="519">
        <f t="shared" si="0"/>
        <v>0</v>
      </c>
    </row>
    <row r="47" spans="1:15" ht="12.75">
      <c r="A47" s="135">
        <v>394</v>
      </c>
      <c r="B47" s="32">
        <v>6121</v>
      </c>
      <c r="C47" s="32">
        <v>2221</v>
      </c>
      <c r="D47" s="306" t="s">
        <v>808</v>
      </c>
      <c r="E47" s="306"/>
      <c r="F47" s="103" t="s">
        <v>1120</v>
      </c>
      <c r="H47" s="9"/>
      <c r="I47" s="445"/>
      <c r="J47" s="194"/>
      <c r="K47" s="195"/>
      <c r="L47" s="221"/>
      <c r="M47" s="328">
        <v>101</v>
      </c>
      <c r="N47" s="178">
        <v>101.15</v>
      </c>
      <c r="O47" s="519">
        <f t="shared" si="0"/>
        <v>1.0014851485148515</v>
      </c>
    </row>
    <row r="48" spans="1:15" ht="12.75">
      <c r="A48" s="135">
        <v>394</v>
      </c>
      <c r="B48" s="32">
        <v>6121</v>
      </c>
      <c r="C48" s="32">
        <v>2221</v>
      </c>
      <c r="D48" s="306" t="s">
        <v>807</v>
      </c>
      <c r="E48" s="306"/>
      <c r="F48" s="103" t="s">
        <v>1121</v>
      </c>
      <c r="H48" s="9"/>
      <c r="I48" s="445"/>
      <c r="J48" s="194"/>
      <c r="K48" s="195"/>
      <c r="L48" s="221"/>
      <c r="M48" s="328">
        <v>9</v>
      </c>
      <c r="N48" s="178">
        <v>8.9</v>
      </c>
      <c r="O48" s="519">
        <f t="shared" si="0"/>
        <v>0.9888888888888889</v>
      </c>
    </row>
    <row r="49" spans="1:15" ht="12.75">
      <c r="A49" s="135">
        <v>394</v>
      </c>
      <c r="B49" s="32">
        <v>6121</v>
      </c>
      <c r="C49" s="32">
        <v>2221</v>
      </c>
      <c r="D49" s="306" t="s">
        <v>807</v>
      </c>
      <c r="E49" s="306"/>
      <c r="F49" s="103" t="s">
        <v>1122</v>
      </c>
      <c r="H49" s="9"/>
      <c r="I49" s="445"/>
      <c r="J49" s="194"/>
      <c r="K49" s="195"/>
      <c r="L49" s="221"/>
      <c r="M49" s="328">
        <v>9</v>
      </c>
      <c r="N49" s="178">
        <v>8.9</v>
      </c>
      <c r="O49" s="519">
        <f t="shared" si="0"/>
        <v>0.9888888888888889</v>
      </c>
    </row>
    <row r="50" spans="1:15" ht="2.25" customHeight="1">
      <c r="A50" s="135"/>
      <c r="B50" s="32"/>
      <c r="C50" s="32"/>
      <c r="D50" s="306"/>
      <c r="E50" s="306"/>
      <c r="F50" s="103"/>
      <c r="H50" s="9"/>
      <c r="I50" s="445"/>
      <c r="J50" s="194"/>
      <c r="K50" s="195"/>
      <c r="L50" s="221"/>
      <c r="M50" s="328">
        <v>9</v>
      </c>
      <c r="N50" s="178"/>
      <c r="O50" s="519"/>
    </row>
    <row r="51" spans="1:15" ht="13.5" customHeight="1">
      <c r="A51" s="135">
        <v>396</v>
      </c>
      <c r="B51" s="32">
        <v>6121</v>
      </c>
      <c r="C51" s="32">
        <v>3412</v>
      </c>
      <c r="D51" s="306"/>
      <c r="E51" s="306"/>
      <c r="F51" s="103" t="s">
        <v>687</v>
      </c>
      <c r="H51" s="9"/>
      <c r="I51" s="445"/>
      <c r="J51" s="194"/>
      <c r="K51" s="195"/>
      <c r="L51" s="221"/>
      <c r="M51" s="328">
        <v>62</v>
      </c>
      <c r="N51" s="178">
        <v>61.88</v>
      </c>
      <c r="O51" s="519">
        <f t="shared" si="0"/>
        <v>0.9980645161290324</v>
      </c>
    </row>
    <row r="52" spans="1:15" ht="2.25" customHeight="1">
      <c r="A52" s="135"/>
      <c r="B52" s="32"/>
      <c r="C52" s="32"/>
      <c r="D52" s="306"/>
      <c r="E52" s="306"/>
      <c r="F52" s="103"/>
      <c r="H52" s="9"/>
      <c r="I52" s="445"/>
      <c r="J52" s="194"/>
      <c r="K52" s="195"/>
      <c r="L52" s="221"/>
      <c r="M52" s="328"/>
      <c r="N52" s="178"/>
      <c r="O52" s="519"/>
    </row>
    <row r="53" spans="1:15" ht="24" customHeight="1">
      <c r="A53" s="135">
        <v>398</v>
      </c>
      <c r="B53" s="32">
        <v>6121</v>
      </c>
      <c r="C53" s="32">
        <v>3113</v>
      </c>
      <c r="D53" s="306"/>
      <c r="E53" s="306"/>
      <c r="F53" s="458" t="s">
        <v>925</v>
      </c>
      <c r="I53" s="296"/>
      <c r="J53" s="388"/>
      <c r="K53" s="388"/>
      <c r="L53" s="487"/>
      <c r="M53" s="328">
        <v>548</v>
      </c>
      <c r="N53" s="178">
        <v>207.59</v>
      </c>
      <c r="O53" s="519">
        <f t="shared" si="0"/>
        <v>0.3788138686131387</v>
      </c>
    </row>
    <row r="54" spans="1:15" ht="12.75" customHeight="1">
      <c r="A54" s="135">
        <v>398</v>
      </c>
      <c r="B54" s="32">
        <v>6111</v>
      </c>
      <c r="C54" s="32">
        <v>3113</v>
      </c>
      <c r="D54" s="306" t="s">
        <v>808</v>
      </c>
      <c r="E54" s="306"/>
      <c r="F54" s="458" t="s">
        <v>663</v>
      </c>
      <c r="I54" s="296"/>
      <c r="J54" s="388"/>
      <c r="K54" s="388"/>
      <c r="L54" s="487"/>
      <c r="M54" s="328">
        <v>56</v>
      </c>
      <c r="N54" s="178">
        <v>55.99</v>
      </c>
      <c r="O54" s="519">
        <f t="shared" si="0"/>
        <v>0.9998214285714286</v>
      </c>
    </row>
    <row r="55" spans="1:15" ht="12.75" customHeight="1">
      <c r="A55" s="135">
        <v>398</v>
      </c>
      <c r="B55" s="32">
        <v>6111</v>
      </c>
      <c r="C55" s="32">
        <v>3113</v>
      </c>
      <c r="D55" s="306" t="s">
        <v>807</v>
      </c>
      <c r="E55" s="306"/>
      <c r="F55" s="458" t="s">
        <v>663</v>
      </c>
      <c r="I55" s="296"/>
      <c r="J55" s="388"/>
      <c r="K55" s="388"/>
      <c r="L55" s="487"/>
      <c r="M55" s="328">
        <v>10</v>
      </c>
      <c r="N55" s="178">
        <v>9.88</v>
      </c>
      <c r="O55" s="519">
        <f t="shared" si="0"/>
        <v>0.9880000000000001</v>
      </c>
    </row>
    <row r="56" spans="1:15" ht="12.75" customHeight="1">
      <c r="A56" s="135">
        <v>398</v>
      </c>
      <c r="B56" s="32">
        <v>6111</v>
      </c>
      <c r="C56" s="32">
        <v>3113</v>
      </c>
      <c r="D56" s="306"/>
      <c r="E56" s="306"/>
      <c r="F56" s="458" t="s">
        <v>663</v>
      </c>
      <c r="I56" s="296"/>
      <c r="J56" s="388"/>
      <c r="K56" s="388"/>
      <c r="L56" s="487"/>
      <c r="M56" s="328">
        <v>5</v>
      </c>
      <c r="N56" s="178">
        <v>5.53</v>
      </c>
      <c r="O56" s="519">
        <f t="shared" si="0"/>
        <v>1.106</v>
      </c>
    </row>
    <row r="57" spans="1:15" ht="12.75" customHeight="1">
      <c r="A57" s="135">
        <v>398</v>
      </c>
      <c r="B57" s="32">
        <v>6122</v>
      </c>
      <c r="C57" s="32">
        <v>3113</v>
      </c>
      <c r="D57" s="306" t="s">
        <v>808</v>
      </c>
      <c r="E57" s="306"/>
      <c r="F57" s="458" t="s">
        <v>664</v>
      </c>
      <c r="I57" s="296"/>
      <c r="J57" s="388"/>
      <c r="K57" s="388"/>
      <c r="L57" s="487"/>
      <c r="M57" s="328">
        <v>1153</v>
      </c>
      <c r="N57" s="178">
        <v>1153.23</v>
      </c>
      <c r="O57" s="519">
        <f t="shared" si="0"/>
        <v>1.0001994796183868</v>
      </c>
    </row>
    <row r="58" spans="1:15" ht="12.75" customHeight="1">
      <c r="A58" s="135">
        <v>398</v>
      </c>
      <c r="B58" s="32">
        <v>6122</v>
      </c>
      <c r="C58" s="32">
        <v>3113</v>
      </c>
      <c r="D58" s="306" t="s">
        <v>807</v>
      </c>
      <c r="E58" s="306"/>
      <c r="F58" s="458" t="s">
        <v>664</v>
      </c>
      <c r="I58" s="296"/>
      <c r="J58" s="388"/>
      <c r="K58" s="388"/>
      <c r="L58" s="487"/>
      <c r="M58" s="328">
        <v>204</v>
      </c>
      <c r="N58" s="178">
        <v>203.51</v>
      </c>
      <c r="O58" s="519">
        <f t="shared" si="0"/>
        <v>0.9975980392156862</v>
      </c>
    </row>
    <row r="59" spans="1:15" ht="12.75" customHeight="1">
      <c r="A59" s="135">
        <v>398</v>
      </c>
      <c r="B59" s="32">
        <v>6122</v>
      </c>
      <c r="C59" s="32">
        <v>3113</v>
      </c>
      <c r="D59" s="306"/>
      <c r="E59" s="306"/>
      <c r="F59" s="458" t="s">
        <v>664</v>
      </c>
      <c r="I59" s="296"/>
      <c r="J59" s="388"/>
      <c r="K59" s="388"/>
      <c r="L59" s="487"/>
      <c r="M59" s="328">
        <v>14</v>
      </c>
      <c r="N59" s="178">
        <v>13.923</v>
      </c>
      <c r="O59" s="519">
        <f t="shared" si="0"/>
        <v>0.9945</v>
      </c>
    </row>
    <row r="60" spans="1:15" ht="3" customHeight="1">
      <c r="A60" s="135"/>
      <c r="B60" s="32"/>
      <c r="C60" s="32"/>
      <c r="D60" s="306"/>
      <c r="E60" s="306"/>
      <c r="F60" s="458"/>
      <c r="I60" s="296"/>
      <c r="J60" s="388"/>
      <c r="K60" s="388"/>
      <c r="L60" s="487"/>
      <c r="M60" s="328"/>
      <c r="N60" s="178"/>
      <c r="O60" s="519"/>
    </row>
    <row r="61" spans="1:15" ht="12.75">
      <c r="A61" s="87">
        <v>400</v>
      </c>
      <c r="B61" s="26">
        <v>6121</v>
      </c>
      <c r="C61" s="26">
        <v>2310</v>
      </c>
      <c r="D61" s="171"/>
      <c r="E61" s="241"/>
      <c r="F61" s="65" t="s">
        <v>452</v>
      </c>
      <c r="G61" s="225"/>
      <c r="H61" s="50"/>
      <c r="I61" s="82"/>
      <c r="J61" s="206"/>
      <c r="L61" s="221"/>
      <c r="M61" s="328">
        <v>2700</v>
      </c>
      <c r="N61" s="178">
        <v>2701.292</v>
      </c>
      <c r="O61" s="519">
        <f t="shared" si="0"/>
        <v>1.0004785185185185</v>
      </c>
    </row>
    <row r="62" spans="1:15" ht="12.75">
      <c r="A62" s="87">
        <v>400</v>
      </c>
      <c r="B62" s="26">
        <v>6121</v>
      </c>
      <c r="C62" s="26">
        <v>2321</v>
      </c>
      <c r="D62" s="171"/>
      <c r="E62" s="241"/>
      <c r="F62" s="65" t="s">
        <v>538</v>
      </c>
      <c r="G62" s="4"/>
      <c r="H62" s="4"/>
      <c r="I62" s="82"/>
      <c r="J62" s="206"/>
      <c r="L62" s="221"/>
      <c r="M62" s="328">
        <v>1753</v>
      </c>
      <c r="N62" s="178">
        <v>1439.78</v>
      </c>
      <c r="O62" s="519">
        <f t="shared" si="0"/>
        <v>0.8213234455219623</v>
      </c>
    </row>
    <row r="63" spans="1:15" ht="12.75">
      <c r="A63" s="87">
        <v>400</v>
      </c>
      <c r="B63" s="26">
        <v>6122</v>
      </c>
      <c r="C63" s="26">
        <v>2321</v>
      </c>
      <c r="D63" s="171"/>
      <c r="E63" s="241"/>
      <c r="F63" s="65" t="s">
        <v>805</v>
      </c>
      <c r="G63" s="4"/>
      <c r="H63" s="4"/>
      <c r="I63" s="82"/>
      <c r="J63" s="206"/>
      <c r="L63" s="221"/>
      <c r="M63" s="328">
        <v>178</v>
      </c>
      <c r="N63" s="178">
        <v>177.54</v>
      </c>
      <c r="O63" s="519">
        <f t="shared" si="0"/>
        <v>0.9974157303370786</v>
      </c>
    </row>
    <row r="64" spans="1:15" ht="1.5" customHeight="1">
      <c r="A64" s="87"/>
      <c r="B64" s="26"/>
      <c r="C64" s="26"/>
      <c r="D64" s="171"/>
      <c r="E64" s="241"/>
      <c r="F64" s="65"/>
      <c r="G64" s="4"/>
      <c r="H64" s="4"/>
      <c r="I64" s="82"/>
      <c r="J64" s="206"/>
      <c r="L64" s="221"/>
      <c r="M64" s="328"/>
      <c r="N64" s="178"/>
      <c r="O64" s="519"/>
    </row>
    <row r="65" spans="1:15" ht="12.75">
      <c r="A65" s="87">
        <v>404</v>
      </c>
      <c r="B65" s="26">
        <v>6121</v>
      </c>
      <c r="C65" s="26">
        <v>2212</v>
      </c>
      <c r="D65" s="171"/>
      <c r="E65" s="241"/>
      <c r="F65" s="65" t="s">
        <v>783</v>
      </c>
      <c r="G65" s="4"/>
      <c r="H65" s="4"/>
      <c r="I65" s="82"/>
      <c r="J65" s="206"/>
      <c r="L65" s="221"/>
      <c r="M65" s="328">
        <v>50</v>
      </c>
      <c r="N65" s="178">
        <v>65.463</v>
      </c>
      <c r="O65" s="519">
        <f t="shared" si="0"/>
        <v>1.3092599999999999</v>
      </c>
    </row>
    <row r="66" spans="1:15" ht="2.25" customHeight="1">
      <c r="A66" s="87"/>
      <c r="B66" s="26"/>
      <c r="C66" s="26"/>
      <c r="D66" s="171"/>
      <c r="E66" s="241"/>
      <c r="F66" s="65"/>
      <c r="G66" s="4"/>
      <c r="H66" s="4"/>
      <c r="I66" s="82"/>
      <c r="J66" s="206"/>
      <c r="L66" s="221"/>
      <c r="M66" s="328"/>
      <c r="N66" s="178"/>
      <c r="O66" s="519"/>
    </row>
    <row r="67" spans="1:15" ht="12.75">
      <c r="A67" s="87">
        <v>407</v>
      </c>
      <c r="B67" s="26">
        <v>6121</v>
      </c>
      <c r="C67" s="26">
        <v>3745</v>
      </c>
      <c r="D67" s="171" t="s">
        <v>807</v>
      </c>
      <c r="E67" s="241"/>
      <c r="F67" s="65" t="s">
        <v>738</v>
      </c>
      <c r="G67" s="4"/>
      <c r="H67" s="4"/>
      <c r="I67" s="82"/>
      <c r="J67" s="206"/>
      <c r="L67" s="221"/>
      <c r="M67" s="328">
        <v>12</v>
      </c>
      <c r="N67" s="178">
        <v>12</v>
      </c>
      <c r="O67" s="519">
        <f t="shared" si="0"/>
        <v>1</v>
      </c>
    </row>
    <row r="68" spans="1:15" ht="12.75">
      <c r="A68" s="87">
        <v>407</v>
      </c>
      <c r="B68" s="26">
        <v>6121</v>
      </c>
      <c r="C68" s="26">
        <v>3745</v>
      </c>
      <c r="D68" s="171" t="s">
        <v>808</v>
      </c>
      <c r="E68" s="241"/>
      <c r="F68" s="65" t="s">
        <v>751</v>
      </c>
      <c r="G68" s="4"/>
      <c r="H68" s="4"/>
      <c r="I68" s="82"/>
      <c r="J68" s="206"/>
      <c r="L68" s="221"/>
      <c r="M68" s="328">
        <v>68</v>
      </c>
      <c r="N68" s="178">
        <v>68</v>
      </c>
      <c r="O68" s="519">
        <f t="shared" si="0"/>
        <v>1</v>
      </c>
    </row>
    <row r="69" spans="1:15" ht="2.25" customHeight="1">
      <c r="A69" s="87"/>
      <c r="B69" s="26"/>
      <c r="C69" s="26"/>
      <c r="D69" s="171"/>
      <c r="E69" s="241"/>
      <c r="F69" s="65"/>
      <c r="G69" s="4"/>
      <c r="H69" s="4"/>
      <c r="I69" s="82"/>
      <c r="J69" s="206"/>
      <c r="L69" s="221"/>
      <c r="M69" s="328"/>
      <c r="N69" s="178"/>
      <c r="O69" s="519"/>
    </row>
    <row r="70" spans="1:15" ht="12.75">
      <c r="A70" s="87">
        <v>489</v>
      </c>
      <c r="B70" s="26">
        <v>6121</v>
      </c>
      <c r="C70" s="26">
        <v>3113</v>
      </c>
      <c r="D70" s="171"/>
      <c r="E70" s="241"/>
      <c r="F70" s="102" t="s">
        <v>640</v>
      </c>
      <c r="G70" s="4"/>
      <c r="H70" s="4"/>
      <c r="I70" s="82"/>
      <c r="J70" s="206"/>
      <c r="L70" s="221"/>
      <c r="M70" s="328">
        <v>2255</v>
      </c>
      <c r="N70" s="178">
        <v>2302.07</v>
      </c>
      <c r="O70" s="519">
        <f aca="true" t="shared" si="1" ref="O70:O86">N70/M70</f>
        <v>1.0208736141906873</v>
      </c>
    </row>
    <row r="71" spans="1:15" ht="12.75">
      <c r="A71" s="87">
        <v>557</v>
      </c>
      <c r="B71" s="26">
        <v>6121</v>
      </c>
      <c r="C71" s="26">
        <v>4357</v>
      </c>
      <c r="D71" s="171"/>
      <c r="E71" s="241"/>
      <c r="F71" s="102" t="s">
        <v>539</v>
      </c>
      <c r="G71" s="4"/>
      <c r="H71" s="4"/>
      <c r="I71" s="82"/>
      <c r="J71" s="206"/>
      <c r="L71" s="221"/>
      <c r="M71" s="328">
        <v>483</v>
      </c>
      <c r="N71" s="178">
        <v>2.02</v>
      </c>
      <c r="O71" s="519">
        <f t="shared" si="1"/>
        <v>0.004182194616977226</v>
      </c>
    </row>
    <row r="72" spans="1:15" ht="2.25" customHeight="1">
      <c r="A72" s="87"/>
      <c r="B72" s="26"/>
      <c r="C72" s="26"/>
      <c r="D72" s="171"/>
      <c r="E72" s="241"/>
      <c r="F72" s="102"/>
      <c r="G72" s="4"/>
      <c r="H72" s="4"/>
      <c r="I72" s="82"/>
      <c r="J72" s="206"/>
      <c r="L72" s="221"/>
      <c r="M72" s="328"/>
      <c r="N72" s="178"/>
      <c r="O72" s="519"/>
    </row>
    <row r="73" spans="1:15" ht="12.75">
      <c r="A73" s="87">
        <v>802</v>
      </c>
      <c r="B73" s="26">
        <v>6121</v>
      </c>
      <c r="C73" s="26">
        <v>3744</v>
      </c>
      <c r="D73" s="171"/>
      <c r="E73" s="241"/>
      <c r="F73" s="401" t="s">
        <v>460</v>
      </c>
      <c r="G73" s="4"/>
      <c r="H73" s="4"/>
      <c r="I73" s="82"/>
      <c r="J73" s="206"/>
      <c r="L73" s="221"/>
      <c r="M73" s="328">
        <v>63</v>
      </c>
      <c r="N73" s="178">
        <v>59.5</v>
      </c>
      <c r="O73" s="519">
        <f t="shared" si="1"/>
        <v>0.9444444444444444</v>
      </c>
    </row>
    <row r="74" spans="1:15" ht="12.75">
      <c r="A74" s="87">
        <v>802</v>
      </c>
      <c r="B74" s="26">
        <v>6121</v>
      </c>
      <c r="C74" s="26">
        <v>3744</v>
      </c>
      <c r="D74" s="171" t="s">
        <v>1126</v>
      </c>
      <c r="E74" s="171">
        <v>15827</v>
      </c>
      <c r="F74" s="102" t="s">
        <v>1127</v>
      </c>
      <c r="G74" s="4"/>
      <c r="H74" s="4"/>
      <c r="I74" s="82"/>
      <c r="J74" s="206"/>
      <c r="L74" s="221"/>
      <c r="M74" s="328">
        <v>2857</v>
      </c>
      <c r="N74" s="178">
        <v>2856.57</v>
      </c>
      <c r="O74" s="519">
        <f t="shared" si="1"/>
        <v>0.9998494924746237</v>
      </c>
    </row>
    <row r="75" spans="1:15" ht="12.75">
      <c r="A75" s="87">
        <v>802</v>
      </c>
      <c r="B75" s="26">
        <v>6121</v>
      </c>
      <c r="C75" s="26">
        <v>3744</v>
      </c>
      <c r="D75" s="171" t="s">
        <v>1128</v>
      </c>
      <c r="E75" s="171">
        <v>90877</v>
      </c>
      <c r="F75" s="102" t="s">
        <v>1129</v>
      </c>
      <c r="G75" s="4"/>
      <c r="H75" s="4"/>
      <c r="I75" s="82"/>
      <c r="J75" s="206"/>
      <c r="L75" s="221"/>
      <c r="M75" s="328">
        <v>168</v>
      </c>
      <c r="N75" s="178">
        <v>168.033</v>
      </c>
      <c r="O75" s="519">
        <f t="shared" si="1"/>
        <v>1.0001964285714284</v>
      </c>
    </row>
    <row r="76" spans="1:15" ht="12.75">
      <c r="A76" s="87">
        <v>802</v>
      </c>
      <c r="B76" s="30">
        <v>6121</v>
      </c>
      <c r="C76" s="30">
        <v>3744</v>
      </c>
      <c r="D76" s="171" t="s">
        <v>1128</v>
      </c>
      <c r="E76" s="171"/>
      <c r="F76" s="401" t="s">
        <v>0</v>
      </c>
      <c r="I76" s="296"/>
      <c r="J76" s="206"/>
      <c r="K76" s="170"/>
      <c r="L76" s="341"/>
      <c r="M76" s="328">
        <v>336</v>
      </c>
      <c r="N76" s="178">
        <v>336.067</v>
      </c>
      <c r="O76" s="519">
        <f t="shared" si="1"/>
        <v>1.0001994047619047</v>
      </c>
    </row>
    <row r="77" spans="1:15" ht="2.25" customHeight="1">
      <c r="A77" s="87"/>
      <c r="B77" s="30"/>
      <c r="C77" s="30"/>
      <c r="D77" s="171"/>
      <c r="E77" s="171"/>
      <c r="F77" s="401"/>
      <c r="I77" s="296"/>
      <c r="J77" s="206"/>
      <c r="K77" s="170"/>
      <c r="L77" s="341"/>
      <c r="M77" s="328"/>
      <c r="N77" s="178"/>
      <c r="O77" s="519"/>
    </row>
    <row r="78" spans="1:15" ht="12.75">
      <c r="A78" s="87">
        <v>805</v>
      </c>
      <c r="B78" s="30">
        <v>6121</v>
      </c>
      <c r="C78" s="30">
        <v>2212</v>
      </c>
      <c r="D78" s="171" t="s">
        <v>808</v>
      </c>
      <c r="E78" s="171"/>
      <c r="F78" s="401" t="s">
        <v>1123</v>
      </c>
      <c r="I78" s="296"/>
      <c r="J78" s="206"/>
      <c r="K78" s="170"/>
      <c r="L78" s="341"/>
      <c r="M78" s="328">
        <v>229</v>
      </c>
      <c r="N78" s="178">
        <v>229</v>
      </c>
      <c r="O78" s="519">
        <f t="shared" si="1"/>
        <v>1</v>
      </c>
    </row>
    <row r="79" spans="1:15" ht="12.75">
      <c r="A79" s="87">
        <v>805</v>
      </c>
      <c r="B79" s="30">
        <v>6121</v>
      </c>
      <c r="C79" s="30">
        <v>2212</v>
      </c>
      <c r="D79" s="171" t="s">
        <v>807</v>
      </c>
      <c r="E79" s="171"/>
      <c r="F79" s="401" t="s">
        <v>1124</v>
      </c>
      <c r="I79" s="296"/>
      <c r="J79" s="206"/>
      <c r="K79" s="170"/>
      <c r="L79" s="341"/>
      <c r="M79" s="328">
        <v>20</v>
      </c>
      <c r="N79" s="178">
        <v>20.2</v>
      </c>
      <c r="O79" s="519">
        <f t="shared" si="1"/>
        <v>1.01</v>
      </c>
    </row>
    <row r="80" spans="1:15" ht="12.75">
      <c r="A80" s="87">
        <v>805</v>
      </c>
      <c r="B80" s="30">
        <v>6121</v>
      </c>
      <c r="C80" s="30">
        <v>2212</v>
      </c>
      <c r="D80" s="171" t="s">
        <v>807</v>
      </c>
      <c r="E80" s="171"/>
      <c r="F80" s="401" t="s">
        <v>1125</v>
      </c>
      <c r="I80" s="296"/>
      <c r="J80" s="206"/>
      <c r="K80" s="170"/>
      <c r="L80" s="341"/>
      <c r="M80" s="328">
        <v>21</v>
      </c>
      <c r="N80" s="178">
        <v>20.2</v>
      </c>
      <c r="O80" s="519">
        <f t="shared" si="1"/>
        <v>0.9619047619047618</v>
      </c>
    </row>
    <row r="81" spans="1:15" ht="2.25" customHeight="1">
      <c r="A81" s="87"/>
      <c r="B81" s="30"/>
      <c r="C81" s="30"/>
      <c r="D81" s="171"/>
      <c r="E81" s="171"/>
      <c r="F81" s="401"/>
      <c r="I81" s="296"/>
      <c r="J81" s="206"/>
      <c r="K81" s="170"/>
      <c r="L81" s="341"/>
      <c r="M81" s="328"/>
      <c r="N81" s="178"/>
      <c r="O81" s="519"/>
    </row>
    <row r="82" spans="1:15" ht="12.75">
      <c r="A82" s="87">
        <v>807</v>
      </c>
      <c r="B82" s="30">
        <v>6121</v>
      </c>
      <c r="C82" s="30">
        <v>3111</v>
      </c>
      <c r="D82" s="171"/>
      <c r="E82" s="171"/>
      <c r="F82" s="401" t="s">
        <v>806</v>
      </c>
      <c r="I82" s="296"/>
      <c r="J82" s="206"/>
      <c r="K82" s="170"/>
      <c r="L82" s="341"/>
      <c r="M82" s="328">
        <v>18</v>
      </c>
      <c r="N82" s="178">
        <v>17.85</v>
      </c>
      <c r="O82" s="519">
        <f t="shared" si="1"/>
        <v>0.9916666666666667</v>
      </c>
    </row>
    <row r="83" spans="1:15" ht="24">
      <c r="A83" s="87">
        <v>808</v>
      </c>
      <c r="B83" s="30">
        <v>6121</v>
      </c>
      <c r="C83" s="30">
        <v>3113</v>
      </c>
      <c r="D83" s="171"/>
      <c r="E83" s="171"/>
      <c r="F83" s="401" t="s">
        <v>631</v>
      </c>
      <c r="I83" s="296"/>
      <c r="J83" s="206"/>
      <c r="K83" s="170"/>
      <c r="L83" s="341"/>
      <c r="M83" s="328">
        <v>1793</v>
      </c>
      <c r="N83" s="178">
        <v>1792.52</v>
      </c>
      <c r="O83" s="519">
        <f t="shared" si="1"/>
        <v>0.9997322922476296</v>
      </c>
    </row>
    <row r="84" spans="1:15" ht="12.75">
      <c r="A84" s="87">
        <v>810</v>
      </c>
      <c r="B84" s="30">
        <v>6121</v>
      </c>
      <c r="C84" s="30">
        <v>3429</v>
      </c>
      <c r="D84" s="171"/>
      <c r="E84" s="171"/>
      <c r="F84" s="401" t="s">
        <v>540</v>
      </c>
      <c r="I84" s="296"/>
      <c r="J84" s="206"/>
      <c r="K84" s="170"/>
      <c r="L84" s="341"/>
      <c r="M84" s="328">
        <v>1300</v>
      </c>
      <c r="N84" s="178">
        <v>43.81</v>
      </c>
      <c r="O84" s="519">
        <f t="shared" si="1"/>
        <v>0.0337</v>
      </c>
    </row>
    <row r="85" spans="1:15" ht="12.75">
      <c r="A85" s="87">
        <v>819</v>
      </c>
      <c r="B85" s="30">
        <v>6121</v>
      </c>
      <c r="C85" s="30">
        <v>3111</v>
      </c>
      <c r="D85" s="171"/>
      <c r="E85" s="171"/>
      <c r="F85" s="401" t="s">
        <v>800</v>
      </c>
      <c r="I85" s="296"/>
      <c r="J85" s="206"/>
      <c r="K85" s="170"/>
      <c r="L85" s="341"/>
      <c r="M85" s="328">
        <v>23</v>
      </c>
      <c r="N85" s="178">
        <v>23</v>
      </c>
      <c r="O85" s="519">
        <f t="shared" si="1"/>
        <v>1</v>
      </c>
    </row>
    <row r="86" spans="1:15" ht="12" customHeight="1">
      <c r="A86" s="87">
        <v>820</v>
      </c>
      <c r="B86" s="30">
        <v>6119</v>
      </c>
      <c r="C86" s="30">
        <v>2321</v>
      </c>
      <c r="D86" s="171"/>
      <c r="E86" s="171"/>
      <c r="F86" s="401" t="s">
        <v>641</v>
      </c>
      <c r="I86" s="296"/>
      <c r="J86" s="206"/>
      <c r="K86" s="170"/>
      <c r="L86" s="341"/>
      <c r="M86" s="328">
        <v>745</v>
      </c>
      <c r="N86" s="178">
        <v>744.6</v>
      </c>
      <c r="O86" s="519">
        <f t="shared" si="1"/>
        <v>0.9994630872483222</v>
      </c>
    </row>
    <row r="87" spans="1:15" ht="3" customHeight="1">
      <c r="A87" s="87"/>
      <c r="B87" s="30"/>
      <c r="C87" s="30"/>
      <c r="D87" s="171"/>
      <c r="E87" s="171"/>
      <c r="F87" s="401"/>
      <c r="G87" s="4"/>
      <c r="H87" s="4"/>
      <c r="I87" s="296"/>
      <c r="J87" s="206"/>
      <c r="K87" s="170"/>
      <c r="L87" s="341"/>
      <c r="M87" s="328"/>
      <c r="N87" s="178"/>
      <c r="O87" s="519"/>
    </row>
    <row r="88" spans="1:15" ht="12.75" customHeight="1">
      <c r="A88" s="87">
        <v>821</v>
      </c>
      <c r="B88" s="30">
        <v>6121</v>
      </c>
      <c r="C88" s="30">
        <v>2212</v>
      </c>
      <c r="D88" s="171"/>
      <c r="E88" s="171"/>
      <c r="F88" s="401" t="s">
        <v>578</v>
      </c>
      <c r="G88" s="4"/>
      <c r="H88" s="4"/>
      <c r="I88" s="296"/>
      <c r="J88" s="206"/>
      <c r="K88" s="170"/>
      <c r="L88" s="341"/>
      <c r="M88" s="328">
        <v>98</v>
      </c>
      <c r="N88" s="178">
        <v>97.58</v>
      </c>
      <c r="O88" s="519">
        <f>N88/M88</f>
        <v>0.9957142857142857</v>
      </c>
    </row>
    <row r="89" spans="1:15" ht="12.75">
      <c r="A89" s="87">
        <v>821</v>
      </c>
      <c r="B89" s="30">
        <v>6121</v>
      </c>
      <c r="C89" s="30">
        <v>2212</v>
      </c>
      <c r="D89" s="171" t="s">
        <v>807</v>
      </c>
      <c r="E89" s="171"/>
      <c r="F89" s="401" t="s">
        <v>676</v>
      </c>
      <c r="G89" s="4"/>
      <c r="H89" s="4"/>
      <c r="I89" s="296"/>
      <c r="J89" s="206"/>
      <c r="K89" s="170"/>
      <c r="L89" s="341"/>
      <c r="M89" s="328">
        <v>865</v>
      </c>
      <c r="N89" s="178">
        <v>863</v>
      </c>
      <c r="O89" s="519">
        <f>N89/M89</f>
        <v>0.9976878612716763</v>
      </c>
    </row>
    <row r="90" spans="1:15" ht="12.75">
      <c r="A90" s="87">
        <v>821</v>
      </c>
      <c r="B90" s="30">
        <v>6121</v>
      </c>
      <c r="C90" s="30">
        <v>2212</v>
      </c>
      <c r="D90" s="171" t="s">
        <v>807</v>
      </c>
      <c r="E90" s="171"/>
      <c r="F90" s="401" t="s">
        <v>678</v>
      </c>
      <c r="G90" s="4"/>
      <c r="H90" s="4"/>
      <c r="I90" s="296"/>
      <c r="J90" s="206"/>
      <c r="K90" s="170"/>
      <c r="L90" s="341"/>
      <c r="M90" s="328">
        <v>478</v>
      </c>
      <c r="N90" s="178">
        <v>477.7</v>
      </c>
      <c r="O90" s="519">
        <f>N90/M90</f>
        <v>0.9993723849372385</v>
      </c>
    </row>
    <row r="91" spans="1:15" ht="12.75">
      <c r="A91" s="87">
        <v>821</v>
      </c>
      <c r="B91" s="30">
        <v>6121</v>
      </c>
      <c r="C91" s="30">
        <v>2212</v>
      </c>
      <c r="D91" s="171" t="s">
        <v>808</v>
      </c>
      <c r="E91" s="171"/>
      <c r="F91" s="401" t="s">
        <v>614</v>
      </c>
      <c r="G91" s="4"/>
      <c r="H91" s="4"/>
      <c r="I91" s="296"/>
      <c r="J91" s="206"/>
      <c r="K91" s="170"/>
      <c r="L91" s="341"/>
      <c r="M91" s="328">
        <v>5413</v>
      </c>
      <c r="N91" s="178">
        <v>5413.35</v>
      </c>
      <c r="O91" s="519">
        <f>N91/M91</f>
        <v>1.0000646591538889</v>
      </c>
    </row>
    <row r="92" spans="1:15" ht="2.25" customHeight="1">
      <c r="A92" s="87"/>
      <c r="B92" s="30"/>
      <c r="C92" s="30"/>
      <c r="D92" s="171"/>
      <c r="E92" s="171"/>
      <c r="F92" s="401"/>
      <c r="G92" s="4"/>
      <c r="H92" s="4"/>
      <c r="I92" s="296"/>
      <c r="J92" s="206"/>
      <c r="K92" s="170"/>
      <c r="L92" s="341"/>
      <c r="M92" s="328"/>
      <c r="N92" s="178"/>
      <c r="O92" s="519"/>
    </row>
    <row r="93" spans="1:15" ht="12.75">
      <c r="A93" s="87">
        <v>825</v>
      </c>
      <c r="B93" s="30">
        <v>6121</v>
      </c>
      <c r="C93" s="30">
        <v>2212</v>
      </c>
      <c r="D93" s="171"/>
      <c r="E93" s="171"/>
      <c r="F93" s="401" t="s">
        <v>541</v>
      </c>
      <c r="G93" s="4"/>
      <c r="H93" s="4"/>
      <c r="I93" s="296"/>
      <c r="J93" s="206"/>
      <c r="K93" s="170"/>
      <c r="L93" s="341"/>
      <c r="M93" s="328">
        <v>53</v>
      </c>
      <c r="N93" s="178">
        <v>49.89</v>
      </c>
      <c r="O93" s="519">
        <f aca="true" t="shared" si="2" ref="O93:O104">N93/M93</f>
        <v>0.9413207547169812</v>
      </c>
    </row>
    <row r="94" spans="1:15" ht="12.75">
      <c r="A94" s="87">
        <v>828</v>
      </c>
      <c r="B94" s="30">
        <v>6121</v>
      </c>
      <c r="C94" s="30">
        <v>2310</v>
      </c>
      <c r="D94" s="171"/>
      <c r="E94" s="171"/>
      <c r="F94" s="401" t="s">
        <v>527</v>
      </c>
      <c r="G94" s="4"/>
      <c r="H94" s="4"/>
      <c r="I94" s="296"/>
      <c r="J94" s="206"/>
      <c r="K94" s="170"/>
      <c r="L94" s="341"/>
      <c r="M94" s="328">
        <v>336</v>
      </c>
      <c r="N94" s="178">
        <v>335.63</v>
      </c>
      <c r="O94" s="519">
        <f t="shared" si="2"/>
        <v>0.9988988095238095</v>
      </c>
    </row>
    <row r="95" spans="1:15" ht="12.75">
      <c r="A95" s="87">
        <v>829</v>
      </c>
      <c r="B95" s="30">
        <v>6121</v>
      </c>
      <c r="C95" s="30">
        <v>3613</v>
      </c>
      <c r="D95" s="171"/>
      <c r="E95" s="171"/>
      <c r="F95" s="401" t="s">
        <v>774</v>
      </c>
      <c r="G95" s="4"/>
      <c r="H95" s="4"/>
      <c r="I95" s="296"/>
      <c r="J95" s="206"/>
      <c r="K95" s="170"/>
      <c r="L95" s="341"/>
      <c r="M95" s="328">
        <v>53</v>
      </c>
      <c r="N95" s="178">
        <v>52.36</v>
      </c>
      <c r="O95" s="519">
        <f t="shared" si="2"/>
        <v>0.9879245283018868</v>
      </c>
    </row>
    <row r="96" spans="1:15" ht="12.75">
      <c r="A96" s="87">
        <v>830</v>
      </c>
      <c r="B96" s="30">
        <v>6121</v>
      </c>
      <c r="C96" s="30">
        <v>2339</v>
      </c>
      <c r="D96" s="171"/>
      <c r="E96" s="171"/>
      <c r="F96" s="401" t="s">
        <v>57</v>
      </c>
      <c r="G96" s="4"/>
      <c r="H96" s="4"/>
      <c r="I96" s="296"/>
      <c r="J96" s="206"/>
      <c r="K96" s="170"/>
      <c r="L96" s="341"/>
      <c r="M96" s="328">
        <v>80</v>
      </c>
      <c r="N96" s="178">
        <v>79.25</v>
      </c>
      <c r="O96" s="519">
        <f t="shared" si="2"/>
        <v>0.990625</v>
      </c>
    </row>
    <row r="97" spans="1:15" ht="13.5" customHeight="1">
      <c r="A97" s="87">
        <v>901</v>
      </c>
      <c r="B97" s="30">
        <v>6121</v>
      </c>
      <c r="C97" s="30">
        <v>3322</v>
      </c>
      <c r="D97" s="171"/>
      <c r="E97" s="171"/>
      <c r="F97" s="691" t="s">
        <v>660</v>
      </c>
      <c r="G97" s="4"/>
      <c r="H97" s="4"/>
      <c r="I97" s="296"/>
      <c r="J97" s="206"/>
      <c r="K97" s="170"/>
      <c r="L97" s="341"/>
      <c r="M97" s="328">
        <v>611</v>
      </c>
      <c r="N97" s="178">
        <v>610.47</v>
      </c>
      <c r="O97" s="519">
        <f t="shared" si="2"/>
        <v>0.9991325695581015</v>
      </c>
    </row>
    <row r="98" spans="1:15" ht="13.5" customHeight="1">
      <c r="A98" s="87">
        <v>903</v>
      </c>
      <c r="B98" s="30">
        <v>6121</v>
      </c>
      <c r="C98" s="30">
        <v>3311</v>
      </c>
      <c r="D98" s="171"/>
      <c r="E98" s="171"/>
      <c r="F98" s="401" t="s">
        <v>812</v>
      </c>
      <c r="G98" s="4"/>
      <c r="H98" s="4"/>
      <c r="I98" s="296"/>
      <c r="J98" s="206"/>
      <c r="K98" s="170"/>
      <c r="L98" s="341"/>
      <c r="M98" s="328">
        <v>16</v>
      </c>
      <c r="N98" s="178">
        <v>16</v>
      </c>
      <c r="O98" s="519">
        <f t="shared" si="2"/>
        <v>1</v>
      </c>
    </row>
    <row r="99" spans="1:15" ht="2.25" customHeight="1">
      <c r="A99" s="87"/>
      <c r="B99" s="30"/>
      <c r="C99" s="30"/>
      <c r="D99" s="171"/>
      <c r="E99" s="171"/>
      <c r="F99" s="691"/>
      <c r="G99" s="4"/>
      <c r="H99" s="4"/>
      <c r="I99" s="296"/>
      <c r="J99" s="206"/>
      <c r="K99" s="170"/>
      <c r="L99" s="341"/>
      <c r="M99" s="328"/>
      <c r="N99" s="178"/>
      <c r="O99" s="519"/>
    </row>
    <row r="100" spans="1:15" ht="17.25" customHeight="1">
      <c r="A100" s="87">
        <v>906</v>
      </c>
      <c r="B100" s="30">
        <v>6121</v>
      </c>
      <c r="C100" s="30">
        <v>2310</v>
      </c>
      <c r="D100" s="171"/>
      <c r="E100" s="171"/>
      <c r="F100" s="401" t="s">
        <v>262</v>
      </c>
      <c r="G100" s="4"/>
      <c r="H100" s="4"/>
      <c r="I100" s="296"/>
      <c r="J100" s="206"/>
      <c r="K100" s="170"/>
      <c r="L100" s="341"/>
      <c r="M100" s="328">
        <v>63</v>
      </c>
      <c r="N100" s="178">
        <v>63</v>
      </c>
      <c r="O100" s="519">
        <f t="shared" si="2"/>
        <v>1</v>
      </c>
    </row>
    <row r="101" spans="1:15" ht="24">
      <c r="A101" s="87">
        <v>906</v>
      </c>
      <c r="B101" s="30">
        <v>6121</v>
      </c>
      <c r="C101" s="30">
        <v>2321</v>
      </c>
      <c r="D101" s="171"/>
      <c r="E101" s="171"/>
      <c r="F101" s="401" t="s">
        <v>263</v>
      </c>
      <c r="G101" s="4"/>
      <c r="H101" s="4"/>
      <c r="I101" s="296"/>
      <c r="J101" s="206"/>
      <c r="K101" s="170"/>
      <c r="L101" s="341"/>
      <c r="M101" s="328">
        <v>518</v>
      </c>
      <c r="N101" s="178">
        <v>517.65</v>
      </c>
      <c r="O101" s="519">
        <f t="shared" si="2"/>
        <v>0.9993243243243243</v>
      </c>
    </row>
    <row r="102" spans="1:15" ht="12.75">
      <c r="A102" s="87">
        <v>906</v>
      </c>
      <c r="B102" s="30">
        <v>6121</v>
      </c>
      <c r="C102" s="30">
        <v>3639</v>
      </c>
      <c r="D102" s="171"/>
      <c r="E102" s="171"/>
      <c r="F102" s="401" t="s">
        <v>264</v>
      </c>
      <c r="G102" s="4"/>
      <c r="H102" s="4"/>
      <c r="I102" s="296"/>
      <c r="J102" s="206"/>
      <c r="K102" s="170"/>
      <c r="L102" s="341"/>
      <c r="M102" s="328">
        <v>10</v>
      </c>
      <c r="N102" s="178">
        <v>10</v>
      </c>
      <c r="O102" s="519">
        <f t="shared" si="2"/>
        <v>1</v>
      </c>
    </row>
    <row r="103" spans="1:15" ht="24">
      <c r="A103" s="87">
        <v>906</v>
      </c>
      <c r="B103" s="30">
        <v>6121</v>
      </c>
      <c r="C103" s="30">
        <v>3631</v>
      </c>
      <c r="D103" s="171"/>
      <c r="E103" s="171"/>
      <c r="F103" s="401" t="s">
        <v>265</v>
      </c>
      <c r="G103" s="4"/>
      <c r="H103" s="4"/>
      <c r="I103" s="296"/>
      <c r="J103" s="206"/>
      <c r="K103" s="170"/>
      <c r="L103" s="341"/>
      <c r="M103" s="328">
        <v>40</v>
      </c>
      <c r="N103" s="178">
        <v>40</v>
      </c>
      <c r="O103" s="519">
        <f t="shared" si="2"/>
        <v>1</v>
      </c>
    </row>
    <row r="104" spans="1:15" ht="24">
      <c r="A104" s="87">
        <v>906</v>
      </c>
      <c r="B104" s="30">
        <v>6121</v>
      </c>
      <c r="C104" s="30">
        <v>2212</v>
      </c>
      <c r="D104" s="171"/>
      <c r="E104" s="171"/>
      <c r="F104" s="401" t="s">
        <v>266</v>
      </c>
      <c r="G104" s="4"/>
      <c r="H104" s="4"/>
      <c r="I104" s="296"/>
      <c r="J104" s="206"/>
      <c r="K104" s="170"/>
      <c r="L104" s="341"/>
      <c r="M104" s="328">
        <v>147</v>
      </c>
      <c r="N104" s="178">
        <v>146.85</v>
      </c>
      <c r="O104" s="519">
        <f t="shared" si="2"/>
        <v>0.9989795918367347</v>
      </c>
    </row>
    <row r="105" spans="1:15" ht="2.25" customHeight="1">
      <c r="A105" s="87"/>
      <c r="B105" s="30"/>
      <c r="C105" s="30"/>
      <c r="D105" s="171"/>
      <c r="E105" s="171"/>
      <c r="F105" s="401"/>
      <c r="G105" s="4"/>
      <c r="H105" s="4"/>
      <c r="I105" s="296"/>
      <c r="J105" s="206"/>
      <c r="K105" s="170"/>
      <c r="L105" s="341"/>
      <c r="M105" s="328"/>
      <c r="N105" s="178"/>
      <c r="O105" s="519"/>
    </row>
    <row r="106" spans="1:15" ht="12.75" customHeight="1">
      <c r="A106" s="87">
        <v>907</v>
      </c>
      <c r="B106" s="30">
        <v>6121</v>
      </c>
      <c r="C106" s="30">
        <v>2321</v>
      </c>
      <c r="D106" s="171"/>
      <c r="E106" s="171"/>
      <c r="F106" s="691" t="s">
        <v>665</v>
      </c>
      <c r="G106" s="4"/>
      <c r="H106" s="4"/>
      <c r="I106" s="296"/>
      <c r="J106" s="206"/>
      <c r="K106" s="170"/>
      <c r="L106" s="341"/>
      <c r="M106" s="328">
        <v>600</v>
      </c>
      <c r="N106" s="178">
        <v>0</v>
      </c>
      <c r="O106" s="519">
        <f>N106/M106</f>
        <v>0</v>
      </c>
    </row>
    <row r="107" spans="1:15" ht="2.25" customHeight="1">
      <c r="A107" s="87"/>
      <c r="B107" s="30"/>
      <c r="C107" s="30"/>
      <c r="D107" s="171"/>
      <c r="E107" s="171"/>
      <c r="F107" s="691"/>
      <c r="G107" s="4"/>
      <c r="H107" s="4"/>
      <c r="I107" s="296"/>
      <c r="J107" s="206"/>
      <c r="K107" s="170"/>
      <c r="L107" s="341"/>
      <c r="M107" s="328"/>
      <c r="N107" s="178"/>
      <c r="O107" s="519"/>
    </row>
    <row r="108" spans="1:15" ht="24" customHeight="1">
      <c r="A108" s="87">
        <v>912</v>
      </c>
      <c r="B108" s="30">
        <v>6121</v>
      </c>
      <c r="C108" s="30">
        <v>2212</v>
      </c>
      <c r="D108" s="171"/>
      <c r="E108" s="171"/>
      <c r="F108" s="401" t="s">
        <v>864</v>
      </c>
      <c r="G108" s="4"/>
      <c r="H108" s="4"/>
      <c r="I108" s="296"/>
      <c r="J108" s="206"/>
      <c r="K108" s="170"/>
      <c r="L108" s="341"/>
      <c r="M108" s="329">
        <v>1417</v>
      </c>
      <c r="N108" s="198">
        <v>166.6</v>
      </c>
      <c r="O108" s="523">
        <f>N108/M108</f>
        <v>0.11757233592095977</v>
      </c>
    </row>
    <row r="109" spans="1:15" ht="2.25" customHeight="1">
      <c r="A109" s="87"/>
      <c r="B109" s="30"/>
      <c r="C109" s="30"/>
      <c r="D109" s="171"/>
      <c r="E109" s="171"/>
      <c r="F109" s="401"/>
      <c r="G109" s="4"/>
      <c r="H109" s="4"/>
      <c r="I109" s="739"/>
      <c r="J109" s="186"/>
      <c r="K109" s="176"/>
      <c r="L109" s="328"/>
      <c r="M109" s="328"/>
      <c r="N109" s="178"/>
      <c r="O109" s="519"/>
    </row>
    <row r="110" spans="1:15" ht="13.5" customHeight="1">
      <c r="A110" s="87">
        <v>915</v>
      </c>
      <c r="B110" s="30">
        <v>4216</v>
      </c>
      <c r="C110" s="30"/>
      <c r="D110" s="171"/>
      <c r="E110" s="171">
        <v>14876</v>
      </c>
      <c r="F110" s="401" t="s">
        <v>744</v>
      </c>
      <c r="G110" s="4"/>
      <c r="H110" s="4"/>
      <c r="I110" s="400">
        <v>218</v>
      </c>
      <c r="J110" s="786"/>
      <c r="K110" s="199">
        <v>218</v>
      </c>
      <c r="L110" s="530">
        <f>K110/I110</f>
        <v>1</v>
      </c>
      <c r="M110" s="341"/>
      <c r="N110" s="195"/>
      <c r="O110" s="660"/>
    </row>
    <row r="111" spans="1:15" ht="13.5" customHeight="1">
      <c r="A111" s="87">
        <v>915</v>
      </c>
      <c r="B111" s="30">
        <v>6122</v>
      </c>
      <c r="C111" s="30">
        <v>5311</v>
      </c>
      <c r="D111" s="171"/>
      <c r="E111" s="171"/>
      <c r="F111" s="401" t="s">
        <v>745</v>
      </c>
      <c r="G111" s="4"/>
      <c r="H111" s="4"/>
      <c r="I111" s="296"/>
      <c r="J111" s="206"/>
      <c r="K111" s="170"/>
      <c r="L111" s="341"/>
      <c r="M111" s="328">
        <v>199</v>
      </c>
      <c r="N111" s="178">
        <v>218.362</v>
      </c>
      <c r="O111" s="519">
        <f>N111/M111</f>
        <v>1.0972964824120603</v>
      </c>
    </row>
    <row r="112" spans="1:15" ht="13.5" customHeight="1">
      <c r="A112" s="87">
        <v>915</v>
      </c>
      <c r="B112" s="30">
        <v>6122</v>
      </c>
      <c r="C112" s="30">
        <v>5311</v>
      </c>
      <c r="D112" s="171"/>
      <c r="E112" s="171">
        <v>14876</v>
      </c>
      <c r="F112" s="401" t="s">
        <v>746</v>
      </c>
      <c r="G112" s="4"/>
      <c r="H112" s="4"/>
      <c r="I112" s="296"/>
      <c r="J112" s="206"/>
      <c r="K112" s="170"/>
      <c r="L112" s="341"/>
      <c r="M112" s="329">
        <v>218</v>
      </c>
      <c r="N112" s="178">
        <v>218</v>
      </c>
      <c r="O112" s="519">
        <f>N112/M112</f>
        <v>1</v>
      </c>
    </row>
    <row r="113" spans="1:15" ht="3" customHeight="1">
      <c r="A113" s="87"/>
      <c r="B113" s="30"/>
      <c r="C113" s="30"/>
      <c r="D113" s="171"/>
      <c r="E113" s="171"/>
      <c r="F113" s="401"/>
      <c r="G113" s="4"/>
      <c r="H113" s="4"/>
      <c r="I113" s="296"/>
      <c r="J113" s="206"/>
      <c r="K113" s="170"/>
      <c r="L113" s="341"/>
      <c r="M113" s="329"/>
      <c r="N113" s="178"/>
      <c r="O113" s="523"/>
    </row>
    <row r="114" spans="1:15" ht="12.75">
      <c r="A114" s="87">
        <v>920</v>
      </c>
      <c r="B114" s="30">
        <v>6121</v>
      </c>
      <c r="C114" s="30">
        <v>3313</v>
      </c>
      <c r="D114" s="171"/>
      <c r="E114" s="171"/>
      <c r="F114" s="70" t="s">
        <v>642</v>
      </c>
      <c r="G114" s="4"/>
      <c r="H114" s="4"/>
      <c r="I114" s="296"/>
      <c r="J114" s="206"/>
      <c r="K114" s="170"/>
      <c r="L114" s="341"/>
      <c r="M114" s="328">
        <v>144</v>
      </c>
      <c r="N114" s="178">
        <v>142.8</v>
      </c>
      <c r="O114" s="519">
        <f aca="true" t="shared" si="3" ref="O114:O125">N114/M114</f>
        <v>0.9916666666666667</v>
      </c>
    </row>
    <row r="115" spans="1:15" ht="12.75">
      <c r="A115" s="87">
        <v>921</v>
      </c>
      <c r="B115" s="30">
        <v>6121</v>
      </c>
      <c r="C115" s="30">
        <v>3111</v>
      </c>
      <c r="D115" s="171"/>
      <c r="E115" s="171"/>
      <c r="F115" s="70" t="s">
        <v>644</v>
      </c>
      <c r="G115" s="4"/>
      <c r="H115" s="4"/>
      <c r="I115" s="296"/>
      <c r="J115" s="206"/>
      <c r="K115" s="170"/>
      <c r="L115" s="341"/>
      <c r="M115" s="328">
        <v>91</v>
      </c>
      <c r="N115" s="178">
        <v>90.64</v>
      </c>
      <c r="O115" s="519">
        <f t="shared" si="3"/>
        <v>0.996043956043956</v>
      </c>
    </row>
    <row r="116" spans="1:15" ht="12.75">
      <c r="A116" s="87">
        <v>922</v>
      </c>
      <c r="B116" s="30">
        <v>6121</v>
      </c>
      <c r="C116" s="30">
        <v>3113</v>
      </c>
      <c r="D116" s="171"/>
      <c r="E116" s="171"/>
      <c r="F116" s="70" t="s">
        <v>645</v>
      </c>
      <c r="G116" s="4"/>
      <c r="H116" s="4"/>
      <c r="I116" s="296"/>
      <c r="J116" s="206"/>
      <c r="K116" s="170"/>
      <c r="L116" s="341"/>
      <c r="M116" s="328">
        <v>165</v>
      </c>
      <c r="N116" s="178">
        <v>164.365</v>
      </c>
      <c r="O116" s="519">
        <f t="shared" si="3"/>
        <v>0.9961515151515152</v>
      </c>
    </row>
    <row r="117" spans="1:15" ht="12.75">
      <c r="A117" s="87">
        <v>923</v>
      </c>
      <c r="B117" s="30">
        <v>6121</v>
      </c>
      <c r="C117" s="30">
        <v>3111</v>
      </c>
      <c r="D117" s="171"/>
      <c r="E117" s="171"/>
      <c r="F117" s="70" t="s">
        <v>646</v>
      </c>
      <c r="G117" s="4"/>
      <c r="H117" s="4"/>
      <c r="I117" s="296"/>
      <c r="J117" s="206"/>
      <c r="K117" s="170"/>
      <c r="L117" s="341"/>
      <c r="M117" s="328">
        <v>92</v>
      </c>
      <c r="N117" s="178">
        <v>91.54</v>
      </c>
      <c r="O117" s="519">
        <f t="shared" si="3"/>
        <v>0.9950000000000001</v>
      </c>
    </row>
    <row r="118" spans="1:15" ht="12.75">
      <c r="A118" s="87">
        <v>924</v>
      </c>
      <c r="B118" s="30">
        <v>6121</v>
      </c>
      <c r="C118" s="30">
        <v>3111</v>
      </c>
      <c r="D118" s="171"/>
      <c r="E118" s="171"/>
      <c r="F118" s="70" t="s">
        <v>647</v>
      </c>
      <c r="G118" s="4"/>
      <c r="H118" s="4"/>
      <c r="I118" s="296"/>
      <c r="J118" s="206"/>
      <c r="K118" s="170"/>
      <c r="L118" s="341"/>
      <c r="M118" s="328">
        <v>91</v>
      </c>
      <c r="N118" s="178">
        <v>90.64</v>
      </c>
      <c r="O118" s="519">
        <f t="shared" si="3"/>
        <v>0.996043956043956</v>
      </c>
    </row>
    <row r="119" spans="1:15" ht="12.75">
      <c r="A119" s="87">
        <v>925</v>
      </c>
      <c r="B119" s="30">
        <v>6121</v>
      </c>
      <c r="C119" s="30">
        <v>3113</v>
      </c>
      <c r="D119" s="171"/>
      <c r="E119" s="171"/>
      <c r="F119" s="70" t="s">
        <v>648</v>
      </c>
      <c r="G119" s="4"/>
      <c r="H119" s="4"/>
      <c r="I119" s="296"/>
      <c r="J119" s="206"/>
      <c r="K119" s="170"/>
      <c r="L119" s="341"/>
      <c r="M119" s="328">
        <v>160</v>
      </c>
      <c r="N119" s="178">
        <v>159.065</v>
      </c>
      <c r="O119" s="519">
        <f t="shared" si="3"/>
        <v>0.99415625</v>
      </c>
    </row>
    <row r="120" spans="1:15" ht="12.75">
      <c r="A120" s="135">
        <v>926</v>
      </c>
      <c r="B120" s="32">
        <v>6121</v>
      </c>
      <c r="C120" s="32">
        <v>3111</v>
      </c>
      <c r="D120" s="306"/>
      <c r="E120" s="306"/>
      <c r="F120" s="80" t="s">
        <v>649</v>
      </c>
      <c r="G120" s="4"/>
      <c r="H120" s="4"/>
      <c r="I120" s="296"/>
      <c r="J120" s="206"/>
      <c r="K120" s="170"/>
      <c r="L120" s="341"/>
      <c r="M120" s="329">
        <v>113</v>
      </c>
      <c r="N120" s="198">
        <v>112.89</v>
      </c>
      <c r="O120" s="523">
        <f t="shared" si="3"/>
        <v>0.9990265486725664</v>
      </c>
    </row>
    <row r="121" spans="1:15" ht="3" customHeight="1">
      <c r="A121" s="87"/>
      <c r="B121" s="30"/>
      <c r="C121" s="30"/>
      <c r="D121" s="171"/>
      <c r="E121" s="171"/>
      <c r="F121" s="70"/>
      <c r="G121" s="4"/>
      <c r="H121" s="4"/>
      <c r="I121" s="296"/>
      <c r="J121" s="206"/>
      <c r="K121" s="170"/>
      <c r="L121" s="341"/>
      <c r="M121" s="328"/>
      <c r="N121" s="178"/>
      <c r="O121" s="523"/>
    </row>
    <row r="122" spans="1:15" ht="13.5" customHeight="1">
      <c r="A122" s="87">
        <v>927</v>
      </c>
      <c r="B122" s="30">
        <v>6121</v>
      </c>
      <c r="C122" s="30">
        <v>2212</v>
      </c>
      <c r="D122" s="171"/>
      <c r="E122" s="171"/>
      <c r="F122" s="150" t="s">
        <v>748</v>
      </c>
      <c r="G122" s="4"/>
      <c r="H122" s="4"/>
      <c r="I122" s="296"/>
      <c r="J122" s="206"/>
      <c r="K122" s="170"/>
      <c r="L122" s="341"/>
      <c r="M122" s="328">
        <v>102</v>
      </c>
      <c r="N122" s="178">
        <v>102.6</v>
      </c>
      <c r="O122" s="523">
        <f t="shared" si="3"/>
        <v>1.0058823529411764</v>
      </c>
    </row>
    <row r="123" spans="1:15" ht="13.5" customHeight="1">
      <c r="A123" s="87">
        <v>927</v>
      </c>
      <c r="B123" s="30">
        <v>6121</v>
      </c>
      <c r="C123" s="30">
        <v>3631</v>
      </c>
      <c r="D123" s="171"/>
      <c r="E123" s="171"/>
      <c r="F123" s="70" t="s">
        <v>747</v>
      </c>
      <c r="G123" s="4"/>
      <c r="H123" s="4"/>
      <c r="I123" s="296"/>
      <c r="J123" s="206"/>
      <c r="K123" s="170"/>
      <c r="L123" s="341"/>
      <c r="M123" s="328">
        <v>23</v>
      </c>
      <c r="N123" s="178">
        <v>22.8</v>
      </c>
      <c r="O123" s="523">
        <f t="shared" si="3"/>
        <v>0.991304347826087</v>
      </c>
    </row>
    <row r="124" spans="1:15" ht="13.5" customHeight="1">
      <c r="A124" s="87">
        <v>927</v>
      </c>
      <c r="B124" s="30">
        <v>6121</v>
      </c>
      <c r="C124" s="30">
        <v>2310</v>
      </c>
      <c r="D124" s="171"/>
      <c r="E124" s="171"/>
      <c r="F124" s="150" t="s">
        <v>749</v>
      </c>
      <c r="G124" s="4"/>
      <c r="H124" s="4"/>
      <c r="I124" s="296"/>
      <c r="J124" s="206"/>
      <c r="K124" s="170"/>
      <c r="L124" s="341"/>
      <c r="M124" s="328">
        <v>50</v>
      </c>
      <c r="N124" s="178">
        <v>49.4</v>
      </c>
      <c r="O124" s="523">
        <f t="shared" si="3"/>
        <v>0.988</v>
      </c>
    </row>
    <row r="125" spans="1:15" ht="13.5" customHeight="1">
      <c r="A125" s="87">
        <v>927</v>
      </c>
      <c r="B125" s="30">
        <v>6121</v>
      </c>
      <c r="C125" s="30">
        <v>2321</v>
      </c>
      <c r="D125" s="171"/>
      <c r="E125" s="171"/>
      <c r="F125" s="150" t="s">
        <v>750</v>
      </c>
      <c r="G125" s="4"/>
      <c r="H125" s="4"/>
      <c r="I125" s="296"/>
      <c r="J125" s="206"/>
      <c r="K125" s="170"/>
      <c r="L125" s="341"/>
      <c r="M125" s="328">
        <v>205</v>
      </c>
      <c r="N125" s="178">
        <v>205.2</v>
      </c>
      <c r="O125" s="523">
        <f t="shared" si="3"/>
        <v>1.0009756097560976</v>
      </c>
    </row>
    <row r="126" spans="1:15" ht="3" customHeight="1">
      <c r="A126" s="87"/>
      <c r="B126" s="30"/>
      <c r="C126" s="30"/>
      <c r="D126" s="171"/>
      <c r="E126" s="171"/>
      <c r="F126" s="70"/>
      <c r="G126" s="4"/>
      <c r="H126" s="4"/>
      <c r="I126" s="296"/>
      <c r="J126" s="206"/>
      <c r="K126" s="170"/>
      <c r="L126" s="341"/>
      <c r="M126" s="328"/>
      <c r="N126" s="178"/>
      <c r="O126" s="519"/>
    </row>
    <row r="127" spans="1:15" ht="12.75">
      <c r="A127" s="87">
        <v>928</v>
      </c>
      <c r="B127" s="30">
        <v>4222</v>
      </c>
      <c r="C127" s="30"/>
      <c r="D127" s="171"/>
      <c r="E127" s="171">
        <v>366</v>
      </c>
      <c r="F127" s="70" t="s">
        <v>235</v>
      </c>
      <c r="G127" s="4"/>
      <c r="H127" s="4"/>
      <c r="I127" s="177">
        <v>233</v>
      </c>
      <c r="J127" s="186"/>
      <c r="K127" s="178">
        <v>232.392</v>
      </c>
      <c r="L127" s="519">
        <f>K127/I127</f>
        <v>0.9973905579399142</v>
      </c>
      <c r="M127" s="341"/>
      <c r="N127" s="195"/>
      <c r="O127" s="660"/>
    </row>
    <row r="128" spans="1:15" ht="12.75">
      <c r="A128" s="87">
        <v>928</v>
      </c>
      <c r="B128" s="30">
        <v>6121</v>
      </c>
      <c r="C128" s="30">
        <v>2219</v>
      </c>
      <c r="D128" s="171"/>
      <c r="E128" s="171">
        <v>366</v>
      </c>
      <c r="F128" s="70" t="s">
        <v>236</v>
      </c>
      <c r="G128" s="4"/>
      <c r="H128" s="4"/>
      <c r="I128" s="296"/>
      <c r="J128" s="206"/>
      <c r="K128" s="170"/>
      <c r="L128" s="341"/>
      <c r="M128" s="328">
        <v>233</v>
      </c>
      <c r="N128" s="178">
        <v>232.39</v>
      </c>
      <c r="O128" s="519">
        <f>N128/M128</f>
        <v>0.9973819742489269</v>
      </c>
    </row>
    <row r="129" spans="1:15" ht="12.75">
      <c r="A129" s="135">
        <v>928</v>
      </c>
      <c r="B129" s="32">
        <v>6121</v>
      </c>
      <c r="C129" s="32">
        <v>2219</v>
      </c>
      <c r="D129" s="306"/>
      <c r="E129" s="306"/>
      <c r="F129" s="203" t="s">
        <v>237</v>
      </c>
      <c r="G129" s="4"/>
      <c r="H129" s="4"/>
      <c r="I129" s="296"/>
      <c r="J129" s="206"/>
      <c r="K129" s="170"/>
      <c r="L129" s="341"/>
      <c r="M129" s="738">
        <v>62</v>
      </c>
      <c r="N129" s="514">
        <v>58.098</v>
      </c>
      <c r="O129" s="523">
        <f>N129/M129</f>
        <v>0.9370645161290322</v>
      </c>
    </row>
    <row r="130" spans="1:15" ht="3" customHeight="1">
      <c r="A130" s="87"/>
      <c r="B130" s="30"/>
      <c r="C130" s="30"/>
      <c r="D130" s="171"/>
      <c r="E130" s="171"/>
      <c r="F130" s="150"/>
      <c r="G130" s="4"/>
      <c r="H130" s="4"/>
      <c r="I130" s="296"/>
      <c r="J130" s="206"/>
      <c r="K130" s="170"/>
      <c r="L130" s="341"/>
      <c r="M130" s="328"/>
      <c r="N130" s="178"/>
      <c r="O130" s="523"/>
    </row>
    <row r="131" spans="1:15" ht="13.5" thickBot="1">
      <c r="A131" s="87">
        <v>932</v>
      </c>
      <c r="B131" s="30">
        <v>6121</v>
      </c>
      <c r="C131" s="30">
        <v>2219</v>
      </c>
      <c r="D131" s="171"/>
      <c r="E131" s="171"/>
      <c r="F131" s="80" t="s">
        <v>784</v>
      </c>
      <c r="G131" s="4"/>
      <c r="H131" s="4"/>
      <c r="I131" s="296"/>
      <c r="J131" s="206"/>
      <c r="K131" s="170"/>
      <c r="L131" s="341"/>
      <c r="M131" s="329">
        <v>6</v>
      </c>
      <c r="N131" s="198">
        <v>5.95</v>
      </c>
      <c r="O131" s="523">
        <f>N131/M131</f>
        <v>0.9916666666666667</v>
      </c>
    </row>
    <row r="132" spans="1:15" ht="13.5" thickBot="1">
      <c r="A132" s="36"/>
      <c r="B132" s="36"/>
      <c r="C132" s="36"/>
      <c r="D132" s="365"/>
      <c r="E132" s="365"/>
      <c r="F132" s="24" t="s">
        <v>322</v>
      </c>
      <c r="G132" s="42"/>
      <c r="H132" s="42"/>
      <c r="I132" s="192">
        <f>SUM(I127+I32+I110)</f>
        <v>1451</v>
      </c>
      <c r="J132" s="192">
        <f>SUM(J127:J129)</f>
        <v>0</v>
      </c>
      <c r="K132" s="193">
        <f>SUM(K127+K32+K110)</f>
        <v>1450.392</v>
      </c>
      <c r="L132" s="740">
        <f>K132/I132</f>
        <v>0.9995809786354238</v>
      </c>
      <c r="M132" s="335">
        <f>SUM(M27:M131)</f>
        <v>52522</v>
      </c>
      <c r="N132" s="460">
        <f>SUM(N27:N131)</f>
        <v>43315.52</v>
      </c>
      <c r="O132" s="524">
        <f>N132/M132</f>
        <v>0.824711930238757</v>
      </c>
    </row>
    <row r="133" spans="1:15" ht="6" customHeight="1" thickBot="1">
      <c r="A133" s="36"/>
      <c r="B133" s="36"/>
      <c r="C133" s="36"/>
      <c r="D133" s="365"/>
      <c r="E133" s="365"/>
      <c r="F133" s="17"/>
      <c r="G133" s="2"/>
      <c r="H133" s="2"/>
      <c r="I133" s="206"/>
      <c r="J133" s="206"/>
      <c r="K133" s="197"/>
      <c r="L133" s="206"/>
      <c r="M133" s="342"/>
      <c r="N133" s="701"/>
      <c r="O133" s="680"/>
    </row>
    <row r="134" spans="1:15" ht="13.5" thickBot="1">
      <c r="A134" s="7">
        <v>8</v>
      </c>
      <c r="B134" s="59"/>
      <c r="C134" s="59"/>
      <c r="D134" s="762"/>
      <c r="E134" s="364"/>
      <c r="F134" s="16" t="s">
        <v>308</v>
      </c>
      <c r="G134" s="702"/>
      <c r="H134" s="703"/>
      <c r="I134" s="2"/>
      <c r="J134" s="704"/>
      <c r="K134" s="197"/>
      <c r="L134" s="206"/>
      <c r="M134" s="342"/>
      <c r="N134" s="701"/>
      <c r="O134" s="680"/>
    </row>
    <row r="135" spans="1:15" ht="12.75">
      <c r="A135" s="309">
        <v>450</v>
      </c>
      <c r="B135" s="309">
        <v>4216</v>
      </c>
      <c r="C135" s="309"/>
      <c r="D135" s="398"/>
      <c r="E135" s="398">
        <v>29516</v>
      </c>
      <c r="F135" s="310" t="s">
        <v>726</v>
      </c>
      <c r="G135" s="78"/>
      <c r="H135" s="78"/>
      <c r="I135" s="186">
        <v>164</v>
      </c>
      <c r="J135" s="186"/>
      <c r="K135" s="180">
        <v>164.3</v>
      </c>
      <c r="L135" s="532">
        <f>K135/I135</f>
        <v>1.001829268292683</v>
      </c>
      <c r="M135" s="342"/>
      <c r="N135" s="701"/>
      <c r="O135" s="680"/>
    </row>
    <row r="136" spans="1:15" ht="13.5" thickBot="1">
      <c r="A136" s="125">
        <v>450</v>
      </c>
      <c r="B136" s="125">
        <v>6119</v>
      </c>
      <c r="C136" s="125">
        <v>1037</v>
      </c>
      <c r="D136" s="367"/>
      <c r="E136" s="367">
        <v>29516</v>
      </c>
      <c r="F136" s="88" t="s">
        <v>718</v>
      </c>
      <c r="G136" s="2"/>
      <c r="H136" s="2"/>
      <c r="I136" s="206"/>
      <c r="J136" s="206"/>
      <c r="K136" s="197"/>
      <c r="L136" s="206"/>
      <c r="M136" s="343">
        <v>164</v>
      </c>
      <c r="N136" s="705">
        <v>164.3</v>
      </c>
      <c r="O136" s="540">
        <f>N136/M136</f>
        <v>1.001829268292683</v>
      </c>
    </row>
    <row r="137" spans="1:15" ht="13.5" thickBot="1">
      <c r="A137" s="36"/>
      <c r="B137" s="36"/>
      <c r="C137" s="36"/>
      <c r="D137" s="365"/>
      <c r="E137" s="365"/>
      <c r="F137" s="399" t="s">
        <v>728</v>
      </c>
      <c r="G137" s="418"/>
      <c r="H137" s="418"/>
      <c r="I137" s="212">
        <f>SUM(I135:I136)</f>
        <v>164</v>
      </c>
      <c r="J137" s="212"/>
      <c r="K137" s="213">
        <f>SUM(K135:K136)</f>
        <v>164.3</v>
      </c>
      <c r="L137" s="538">
        <f>K137/I137</f>
        <v>1.001829268292683</v>
      </c>
      <c r="M137" s="353">
        <f>SUM(M136)</f>
        <v>164</v>
      </c>
      <c r="N137" s="706">
        <f>SUM(N136)</f>
        <v>164.3</v>
      </c>
      <c r="O137" s="524">
        <f>N137/M137</f>
        <v>1.001829268292683</v>
      </c>
    </row>
    <row r="138" spans="1:16" ht="5.25" customHeight="1" thickBot="1">
      <c r="A138" s="6"/>
      <c r="B138" s="5"/>
      <c r="C138" s="5"/>
      <c r="D138" s="369"/>
      <c r="E138" s="369"/>
      <c r="F138" s="17"/>
      <c r="G138" s="4"/>
      <c r="H138" s="4"/>
      <c r="I138" s="82"/>
      <c r="J138" s="206"/>
      <c r="K138" s="170"/>
      <c r="L138" s="341"/>
      <c r="M138" s="206"/>
      <c r="N138" s="197"/>
      <c r="O138" s="342"/>
      <c r="P138" s="6"/>
    </row>
    <row r="139" spans="1:16" ht="13.5" customHeight="1" thickBot="1">
      <c r="A139" s="7">
        <v>13</v>
      </c>
      <c r="B139" s="60"/>
      <c r="C139" s="60"/>
      <c r="D139" s="764"/>
      <c r="E139" s="764"/>
      <c r="F139" s="23" t="s">
        <v>41</v>
      </c>
      <c r="G139" s="4"/>
      <c r="H139" s="4"/>
      <c r="I139" s="82"/>
      <c r="J139" s="206"/>
      <c r="K139" s="170"/>
      <c r="L139" s="341"/>
      <c r="M139" s="206"/>
      <c r="N139" s="197"/>
      <c r="O139" s="342"/>
      <c r="P139" s="6"/>
    </row>
    <row r="140" spans="1:16" ht="13.5" customHeight="1">
      <c r="A140" s="309">
        <v>701</v>
      </c>
      <c r="B140" s="316">
        <v>3113</v>
      </c>
      <c r="C140" s="316">
        <v>5311</v>
      </c>
      <c r="D140" s="759"/>
      <c r="E140" s="398"/>
      <c r="F140" s="310" t="s">
        <v>353</v>
      </c>
      <c r="G140" s="11"/>
      <c r="H140" s="11"/>
      <c r="I140" s="177">
        <v>35</v>
      </c>
      <c r="J140" s="186"/>
      <c r="K140" s="178">
        <v>35</v>
      </c>
      <c r="L140" s="519">
        <f>K140/I140</f>
        <v>1</v>
      </c>
      <c r="M140" s="206"/>
      <c r="N140" s="197"/>
      <c r="O140" s="342"/>
      <c r="P140" s="6"/>
    </row>
    <row r="141" spans="1:16" ht="13.5" customHeight="1" thickBot="1">
      <c r="A141" s="87">
        <v>701</v>
      </c>
      <c r="B141" s="30">
        <v>6123</v>
      </c>
      <c r="C141" s="30">
        <v>5311</v>
      </c>
      <c r="D141" s="171"/>
      <c r="E141" s="171"/>
      <c r="F141" s="127" t="s">
        <v>417</v>
      </c>
      <c r="G141" s="4"/>
      <c r="H141" s="4"/>
      <c r="I141" s="82"/>
      <c r="J141" s="206"/>
      <c r="K141" s="170"/>
      <c r="L141" s="341"/>
      <c r="M141" s="295">
        <v>300</v>
      </c>
      <c r="N141" s="211">
        <v>297.457</v>
      </c>
      <c r="O141" s="540">
        <f>N141/M141</f>
        <v>0.9915233333333333</v>
      </c>
      <c r="P141" s="6"/>
    </row>
    <row r="142" spans="1:16" ht="13.5" customHeight="1" thickBot="1">
      <c r="A142" s="36"/>
      <c r="B142" s="43"/>
      <c r="C142" s="43"/>
      <c r="D142" s="368"/>
      <c r="E142" s="368"/>
      <c r="F142" s="399" t="s">
        <v>328</v>
      </c>
      <c r="G142" s="418"/>
      <c r="H142" s="144"/>
      <c r="I142" s="192">
        <f>SUM(I140:I141)</f>
        <v>35</v>
      </c>
      <c r="J142" s="212"/>
      <c r="K142" s="213">
        <f>SUM(K140:K141)</f>
        <v>35</v>
      </c>
      <c r="L142" s="538">
        <f>K142/I142</f>
        <v>1</v>
      </c>
      <c r="M142" s="212">
        <f>SUM(M141)</f>
        <v>300</v>
      </c>
      <c r="N142" s="213">
        <f>SUM(N141)</f>
        <v>297.457</v>
      </c>
      <c r="O142" s="524">
        <f>N142/M142</f>
        <v>0.9915233333333333</v>
      </c>
      <c r="P142" s="6"/>
    </row>
    <row r="143" spans="1:16" ht="4.5" customHeight="1" thickBot="1">
      <c r="A143" s="6"/>
      <c r="B143" s="5"/>
      <c r="C143" s="5"/>
      <c r="D143" s="369"/>
      <c r="E143" s="369"/>
      <c r="F143" s="17"/>
      <c r="G143" s="4"/>
      <c r="H143" s="4"/>
      <c r="I143" s="82"/>
      <c r="J143" s="206"/>
      <c r="K143" s="170"/>
      <c r="L143" s="341"/>
      <c r="M143" s="206"/>
      <c r="N143" s="197"/>
      <c r="O143" s="342"/>
      <c r="P143" s="6"/>
    </row>
    <row r="144" spans="1:16" ht="13.5" thickBot="1">
      <c r="A144" s="7">
        <v>16</v>
      </c>
      <c r="B144" s="60"/>
      <c r="C144" s="60"/>
      <c r="D144" s="764"/>
      <c r="E144" s="764"/>
      <c r="F144" s="16" t="s">
        <v>313</v>
      </c>
      <c r="G144" s="137"/>
      <c r="H144" s="407"/>
      <c r="I144" s="137"/>
      <c r="J144" s="409"/>
      <c r="K144" s="410"/>
      <c r="L144" s="411"/>
      <c r="M144" s="342"/>
      <c r="N144" s="197"/>
      <c r="O144" s="342"/>
      <c r="P144" s="444"/>
    </row>
    <row r="145" spans="1:16" ht="12.75">
      <c r="A145" s="309">
        <v>316</v>
      </c>
      <c r="B145" s="316">
        <v>6119</v>
      </c>
      <c r="C145" s="316">
        <v>3635</v>
      </c>
      <c r="D145" s="759"/>
      <c r="E145" s="398"/>
      <c r="F145" s="310" t="s">
        <v>543</v>
      </c>
      <c r="G145" s="2"/>
      <c r="H145" s="15"/>
      <c r="I145" s="2"/>
      <c r="J145" s="83"/>
      <c r="K145" s="197"/>
      <c r="L145" s="206"/>
      <c r="M145" s="338">
        <v>128</v>
      </c>
      <c r="N145" s="180">
        <v>0</v>
      </c>
      <c r="O145" s="532">
        <f>N145/M145</f>
        <v>0</v>
      </c>
      <c r="P145" s="444"/>
    </row>
    <row r="146" spans="1:16" ht="12.75">
      <c r="A146" s="135">
        <v>317</v>
      </c>
      <c r="B146" s="18">
        <v>6119</v>
      </c>
      <c r="C146" s="18">
        <v>3635</v>
      </c>
      <c r="D146" s="690"/>
      <c r="E146" s="366"/>
      <c r="F146" s="80" t="s">
        <v>377</v>
      </c>
      <c r="I146" s="81"/>
      <c r="J146" s="269"/>
      <c r="K146" s="168"/>
      <c r="L146" s="185"/>
      <c r="M146" s="328">
        <v>363</v>
      </c>
      <c r="N146" s="198">
        <v>0</v>
      </c>
      <c r="O146" s="519">
        <f>N146/M146</f>
        <v>0</v>
      </c>
      <c r="P146" s="444"/>
    </row>
    <row r="147" spans="1:16" ht="12.75">
      <c r="A147" s="135">
        <v>319</v>
      </c>
      <c r="B147" s="18">
        <v>6119</v>
      </c>
      <c r="C147" s="18">
        <v>3635</v>
      </c>
      <c r="D147" s="690"/>
      <c r="E147" s="366"/>
      <c r="F147" s="80" t="s">
        <v>373</v>
      </c>
      <c r="I147" s="81"/>
      <c r="J147" s="269"/>
      <c r="K147" s="168"/>
      <c r="L147" s="185"/>
      <c r="M147" s="328">
        <v>299</v>
      </c>
      <c r="N147" s="178">
        <v>0</v>
      </c>
      <c r="O147" s="519">
        <f>N147/M147</f>
        <v>0</v>
      </c>
      <c r="P147" s="444"/>
    </row>
    <row r="148" spans="1:16" ht="3" customHeight="1">
      <c r="A148" s="135"/>
      <c r="B148" s="18"/>
      <c r="C148" s="18"/>
      <c r="D148" s="690"/>
      <c r="E148" s="366"/>
      <c r="F148" s="80"/>
      <c r="I148" s="152"/>
      <c r="J148" s="150"/>
      <c r="K148" s="176"/>
      <c r="L148" s="175"/>
      <c r="M148" s="796"/>
      <c r="N148" s="199"/>
      <c r="O148" s="530"/>
      <c r="P148" s="444"/>
    </row>
    <row r="149" spans="1:16" ht="12.75">
      <c r="A149" s="135">
        <v>322</v>
      </c>
      <c r="B149" s="18">
        <v>4222</v>
      </c>
      <c r="C149" s="18"/>
      <c r="D149" s="690"/>
      <c r="E149" s="689">
        <v>348</v>
      </c>
      <c r="F149" s="690" t="s">
        <v>741</v>
      </c>
      <c r="I149" s="150">
        <v>119</v>
      </c>
      <c r="J149" s="150"/>
      <c r="K149" s="178">
        <v>119.17</v>
      </c>
      <c r="L149" s="519">
        <f>K149/I149</f>
        <v>1.0014285714285713</v>
      </c>
      <c r="M149" s="341"/>
      <c r="N149" s="195"/>
      <c r="O149" s="660"/>
      <c r="P149" s="444"/>
    </row>
    <row r="150" spans="1:16" ht="12.75">
      <c r="A150" s="135">
        <v>322</v>
      </c>
      <c r="B150" s="18">
        <v>6125</v>
      </c>
      <c r="C150" s="18">
        <v>6171</v>
      </c>
      <c r="D150" s="690"/>
      <c r="E150" s="689"/>
      <c r="F150" s="229" t="s">
        <v>675</v>
      </c>
      <c r="I150" s="194"/>
      <c r="J150" s="269"/>
      <c r="K150" s="195"/>
      <c r="L150" s="660"/>
      <c r="M150" s="328">
        <v>119</v>
      </c>
      <c r="N150" s="178">
        <v>119.18</v>
      </c>
      <c r="O150" s="519">
        <f>N150/M150</f>
        <v>1.001512605042017</v>
      </c>
      <c r="P150" s="444"/>
    </row>
    <row r="151" spans="1:16" ht="12.75">
      <c r="A151" s="135">
        <v>322</v>
      </c>
      <c r="B151" s="18">
        <v>6125</v>
      </c>
      <c r="C151" s="18">
        <v>6171</v>
      </c>
      <c r="D151" s="690"/>
      <c r="E151" s="689">
        <v>348</v>
      </c>
      <c r="F151" s="229" t="s">
        <v>742</v>
      </c>
      <c r="I151" s="81"/>
      <c r="J151" s="269"/>
      <c r="K151" s="168"/>
      <c r="L151" s="185"/>
      <c r="M151" s="328">
        <v>119</v>
      </c>
      <c r="N151" s="178">
        <v>119.17</v>
      </c>
      <c r="O151" s="519">
        <f>N151/M151</f>
        <v>1.0014285714285713</v>
      </c>
      <c r="P151" s="444"/>
    </row>
    <row r="152" spans="1:16" ht="3" customHeight="1">
      <c r="A152" s="135"/>
      <c r="B152" s="18"/>
      <c r="C152" s="18"/>
      <c r="D152" s="690"/>
      <c r="E152" s="366"/>
      <c r="F152" s="80"/>
      <c r="I152" s="152"/>
      <c r="J152" s="150"/>
      <c r="K152" s="176"/>
      <c r="L152" s="175"/>
      <c r="M152" s="328"/>
      <c r="N152" s="178"/>
      <c r="O152" s="519"/>
      <c r="P152" s="444"/>
    </row>
    <row r="153" spans="1:16" ht="12.75">
      <c r="A153" s="135">
        <v>337</v>
      </c>
      <c r="B153" s="18">
        <v>4216</v>
      </c>
      <c r="C153" s="18"/>
      <c r="D153" s="690" t="s">
        <v>732</v>
      </c>
      <c r="E153" s="689">
        <v>17870</v>
      </c>
      <c r="F153" s="690" t="s">
        <v>605</v>
      </c>
      <c r="I153" s="150">
        <v>137</v>
      </c>
      <c r="J153" s="150"/>
      <c r="K153" s="178">
        <v>137.445</v>
      </c>
      <c r="L153" s="519">
        <f>K153/I153</f>
        <v>1.0032481751824818</v>
      </c>
      <c r="M153" s="341"/>
      <c r="N153" s="195"/>
      <c r="O153" s="660"/>
      <c r="P153" s="444"/>
    </row>
    <row r="154" spans="1:16" ht="12.75">
      <c r="A154" s="135">
        <v>337</v>
      </c>
      <c r="B154" s="18">
        <v>4216</v>
      </c>
      <c r="C154" s="18"/>
      <c r="D154" s="690" t="s">
        <v>733</v>
      </c>
      <c r="E154" s="689">
        <v>17871</v>
      </c>
      <c r="F154" s="690" t="s">
        <v>606</v>
      </c>
      <c r="I154" s="150">
        <v>779</v>
      </c>
      <c r="J154" s="150"/>
      <c r="K154" s="178">
        <v>778.855</v>
      </c>
      <c r="L154" s="519">
        <f>K154/I154</f>
        <v>0.999813863928113</v>
      </c>
      <c r="M154" s="341"/>
      <c r="N154" s="195"/>
      <c r="O154" s="660"/>
      <c r="P154" s="444"/>
    </row>
    <row r="155" spans="1:16" ht="12.75">
      <c r="A155" s="135">
        <v>348</v>
      </c>
      <c r="B155" s="18">
        <v>3122</v>
      </c>
      <c r="C155" s="18">
        <v>3635</v>
      </c>
      <c r="D155" s="690"/>
      <c r="E155" s="689"/>
      <c r="F155" s="690" t="s">
        <v>893</v>
      </c>
      <c r="I155" s="150">
        <v>0</v>
      </c>
      <c r="J155" s="150"/>
      <c r="K155" s="178">
        <v>214.2</v>
      </c>
      <c r="L155" s="519"/>
      <c r="M155" s="341"/>
      <c r="N155" s="195"/>
      <c r="O155" s="660"/>
      <c r="P155" s="444"/>
    </row>
    <row r="156" spans="1:16" ht="13.5" thickBot="1">
      <c r="A156" s="87">
        <v>348</v>
      </c>
      <c r="B156" s="11">
        <v>6119</v>
      </c>
      <c r="C156" s="11">
        <v>3635</v>
      </c>
      <c r="D156" s="173"/>
      <c r="E156" s="367"/>
      <c r="F156" s="70" t="s">
        <v>1069</v>
      </c>
      <c r="I156" s="81"/>
      <c r="J156" s="269"/>
      <c r="K156" s="168"/>
      <c r="L156" s="185"/>
      <c r="M156" s="329">
        <v>410</v>
      </c>
      <c r="N156" s="198">
        <v>114.24</v>
      </c>
      <c r="O156" s="523">
        <f>N156/M156</f>
        <v>0.2786341463414634</v>
      </c>
      <c r="P156" s="444"/>
    </row>
    <row r="157" spans="1:16" ht="13.5" thickBot="1">
      <c r="A157" s="36"/>
      <c r="B157" s="36"/>
      <c r="C157" s="36"/>
      <c r="D157" s="365"/>
      <c r="E157" s="365"/>
      <c r="F157" s="24" t="s">
        <v>332</v>
      </c>
      <c r="G157" s="106"/>
      <c r="H157" s="106"/>
      <c r="I157" s="192">
        <f>SUM(I149:I156)</f>
        <v>1035</v>
      </c>
      <c r="J157" s="220"/>
      <c r="K157" s="213">
        <f>SUM(K149:K156)</f>
        <v>1249.67</v>
      </c>
      <c r="L157" s="538">
        <f>K157/I157</f>
        <v>1.2074106280193238</v>
      </c>
      <c r="M157" s="335">
        <f>SUM(M145:M156)</f>
        <v>1438</v>
      </c>
      <c r="N157" s="213">
        <f>SUM(N145:N156)</f>
        <v>352.59000000000003</v>
      </c>
      <c r="O157" s="524">
        <f>N157/M157</f>
        <v>0.24519471488178027</v>
      </c>
      <c r="P157" s="444"/>
    </row>
    <row r="158" spans="1:16" ht="5.25" customHeight="1" thickBot="1">
      <c r="A158" s="36"/>
      <c r="B158" s="36"/>
      <c r="C158" s="36"/>
      <c r="D158" s="365"/>
      <c r="E158" s="365"/>
      <c r="F158" s="17"/>
      <c r="G158" s="2"/>
      <c r="H158" s="2"/>
      <c r="I158" s="183"/>
      <c r="J158" s="83"/>
      <c r="K158" s="184"/>
      <c r="L158" s="110"/>
      <c r="M158" s="342"/>
      <c r="N158" s="197"/>
      <c r="O158" s="342"/>
      <c r="P158" s="444"/>
    </row>
    <row r="159" spans="1:16" ht="12.75" customHeight="1" thickBot="1">
      <c r="A159" s="7">
        <v>17</v>
      </c>
      <c r="B159" s="60"/>
      <c r="C159" s="60"/>
      <c r="D159" s="764"/>
      <c r="E159" s="764"/>
      <c r="F159" s="16" t="s">
        <v>314</v>
      </c>
      <c r="G159" s="137"/>
      <c r="H159" s="407"/>
      <c r="I159" s="137"/>
      <c r="J159" s="409"/>
      <c r="K159" s="410"/>
      <c r="L159" s="411"/>
      <c r="M159" s="342"/>
      <c r="N159" s="197"/>
      <c r="O159" s="342"/>
      <c r="P159" s="444"/>
    </row>
    <row r="160" spans="1:16" ht="12.75" customHeight="1">
      <c r="A160" s="309">
        <v>481</v>
      </c>
      <c r="B160" s="316">
        <v>6321</v>
      </c>
      <c r="C160" s="316">
        <v>3111</v>
      </c>
      <c r="D160" s="759"/>
      <c r="E160" s="398"/>
      <c r="F160" s="310" t="s">
        <v>450</v>
      </c>
      <c r="G160" s="2"/>
      <c r="H160" s="15"/>
      <c r="I160" s="2"/>
      <c r="J160" s="83"/>
      <c r="K160" s="197"/>
      <c r="L160" s="206"/>
      <c r="M160" s="338">
        <v>81</v>
      </c>
      <c r="N160" s="180">
        <v>81</v>
      </c>
      <c r="O160" s="532">
        <f>N160/M160</f>
        <v>1</v>
      </c>
      <c r="P160" s="444"/>
    </row>
    <row r="161" spans="1:16" ht="12.75" customHeight="1" thickBot="1">
      <c r="A161" s="309">
        <v>557</v>
      </c>
      <c r="B161" s="316">
        <v>6321</v>
      </c>
      <c r="C161" s="316">
        <v>4357</v>
      </c>
      <c r="D161" s="759"/>
      <c r="E161" s="398"/>
      <c r="F161" s="127" t="s">
        <v>451</v>
      </c>
      <c r="G161" s="2"/>
      <c r="H161" s="2"/>
      <c r="I161" s="183"/>
      <c r="J161" s="83"/>
      <c r="K161" s="184"/>
      <c r="L161" s="110"/>
      <c r="M161" s="343">
        <v>725</v>
      </c>
      <c r="N161" s="211">
        <v>725</v>
      </c>
      <c r="O161" s="540">
        <f>N161/M161</f>
        <v>1</v>
      </c>
      <c r="P161" s="444"/>
    </row>
    <row r="162" spans="1:16" ht="12.75" customHeight="1" thickBot="1">
      <c r="A162" s="36"/>
      <c r="B162" s="36"/>
      <c r="C162" s="36"/>
      <c r="D162" s="365"/>
      <c r="E162" s="365"/>
      <c r="F162" s="399" t="s">
        <v>319</v>
      </c>
      <c r="G162" s="418"/>
      <c r="H162" s="94"/>
      <c r="I162" s="418"/>
      <c r="J162" s="212" t="e">
        <f>SUM(J22+J9+#REF!+#REF!+J40+#REF!+J44+#REF!+J144+J159+#REF!)</f>
        <v>#REF!</v>
      </c>
      <c r="K162" s="213"/>
      <c r="L162" s="538"/>
      <c r="M162" s="212">
        <f>SUM(M160:M161)</f>
        <v>806</v>
      </c>
      <c r="N162" s="213">
        <f>SUM(N160:N161)</f>
        <v>806</v>
      </c>
      <c r="O162" s="524">
        <f>N162/M162</f>
        <v>1</v>
      </c>
      <c r="P162" s="444"/>
    </row>
    <row r="163" spans="1:16" ht="6.75" customHeight="1">
      <c r="A163" s="36"/>
      <c r="B163" s="36"/>
      <c r="C163" s="36"/>
      <c r="D163" s="365"/>
      <c r="E163" s="365"/>
      <c r="F163" s="17"/>
      <c r="G163" s="2"/>
      <c r="H163" s="2"/>
      <c r="I163" s="183"/>
      <c r="J163" s="83"/>
      <c r="K163" s="184"/>
      <c r="L163" s="110"/>
      <c r="M163" s="342"/>
      <c r="N163" s="197"/>
      <c r="O163" s="342"/>
      <c r="P163" s="444"/>
    </row>
    <row r="164" spans="1:16" ht="6" customHeight="1" thickBot="1">
      <c r="A164" s="36"/>
      <c r="B164" s="2"/>
      <c r="C164" s="2"/>
      <c r="D164" s="371"/>
      <c r="E164" s="371"/>
      <c r="F164" s="17"/>
      <c r="G164" s="2"/>
      <c r="H164" s="2"/>
      <c r="I164" s="206"/>
      <c r="J164" s="206"/>
      <c r="K164" s="197"/>
      <c r="L164" s="342"/>
      <c r="M164" s="342"/>
      <c r="N164" s="197"/>
      <c r="O164" s="342"/>
      <c r="P164" s="444"/>
    </row>
    <row r="165" spans="6:15" ht="16.5" thickBot="1">
      <c r="F165" s="226" t="s">
        <v>220</v>
      </c>
      <c r="H165" s="133" t="e">
        <f>SUM(#REF!+H24+#REF!+#REF!)</f>
        <v>#REF!</v>
      </c>
      <c r="I165" s="305">
        <f>SUM(I157+I132+I24+I13+I7+I142+I137)</f>
        <v>54243</v>
      </c>
      <c r="J165" s="223"/>
      <c r="K165" s="304">
        <f>SUM(K157+K132+K24+K13+K7+K142+K137)</f>
        <v>54321.15499999999</v>
      </c>
      <c r="L165" s="575">
        <f>K165/I165</f>
        <v>1.0014408310749772</v>
      </c>
      <c r="M165" s="303">
        <f>SUM(M24+M13+M7+M157+M132+M142+M162+M137)</f>
        <v>58893</v>
      </c>
      <c r="N165" s="301">
        <f>SUM(N24+N13++N7+N157+N132+N142+N162+N137)</f>
        <v>48408.088</v>
      </c>
      <c r="O165" s="576">
        <f>N165/M165</f>
        <v>0.8219667532643948</v>
      </c>
    </row>
    <row r="166" spans="11:15" ht="12.75">
      <c r="K166" s="163"/>
      <c r="L166" s="484"/>
      <c r="O166" s="185"/>
    </row>
    <row r="167" spans="12:15" ht="12.75">
      <c r="L167" s="10"/>
      <c r="O167" s="10"/>
    </row>
    <row r="168" spans="12:15" ht="12.75">
      <c r="L168" s="10"/>
      <c r="M168" s="10"/>
      <c r="O168" s="10"/>
    </row>
    <row r="169" spans="12:15" ht="12.75">
      <c r="L169" s="10"/>
      <c r="O169" s="10"/>
    </row>
    <row r="170" spans="12:15" ht="12.75">
      <c r="L170" s="10"/>
      <c r="O170" s="10"/>
    </row>
    <row r="171" spans="12:15" ht="12.75">
      <c r="L171" s="10"/>
      <c r="O171" s="10"/>
    </row>
    <row r="172" spans="12:15" ht="12.75">
      <c r="L172" s="10"/>
      <c r="O172" s="10"/>
    </row>
    <row r="173" spans="12:15" ht="12.75">
      <c r="L173" s="10"/>
      <c r="O173" s="10"/>
    </row>
    <row r="174" spans="12:15" ht="12.75">
      <c r="L174" s="10"/>
      <c r="O174" s="10"/>
    </row>
    <row r="175" spans="12:15" ht="12.75">
      <c r="L175" s="10"/>
      <c r="O175" s="10"/>
    </row>
    <row r="176" spans="12:15" ht="12.75">
      <c r="L176" s="10"/>
      <c r="O176" s="10"/>
    </row>
    <row r="177" spans="12:15" ht="12.75">
      <c r="L177" s="10"/>
      <c r="O177" s="10"/>
    </row>
    <row r="178" spans="12:15" ht="12.75">
      <c r="L178" s="10"/>
      <c r="O178" s="10"/>
    </row>
    <row r="179" spans="12:15" ht="12.75">
      <c r="L179" s="10"/>
      <c r="O179" s="10"/>
    </row>
    <row r="180" spans="12:15" ht="12.75">
      <c r="L180" s="10"/>
      <c r="O180" s="10"/>
    </row>
    <row r="181" spans="12:15" ht="12.75">
      <c r="L181" s="10"/>
      <c r="O181" s="10"/>
    </row>
    <row r="182" spans="12:15" ht="12.75">
      <c r="L182" s="10"/>
      <c r="O182" s="10"/>
    </row>
    <row r="183" spans="12:15" ht="12.75">
      <c r="L183" s="10"/>
      <c r="O183" s="10"/>
    </row>
    <row r="184" spans="12:15" ht="12.75">
      <c r="L184" s="10"/>
      <c r="O184" s="10"/>
    </row>
    <row r="185" spans="12:15" ht="12.75">
      <c r="L185" s="10"/>
      <c r="O185" s="10"/>
    </row>
    <row r="186" spans="12:15" ht="12.75">
      <c r="L186" s="10"/>
      <c r="O186" s="10"/>
    </row>
    <row r="187" spans="12:15" ht="12.75">
      <c r="L187" s="10"/>
      <c r="O187" s="10"/>
    </row>
    <row r="188" spans="12:15" ht="12.75">
      <c r="L188" s="10"/>
      <c r="O188" s="10"/>
    </row>
    <row r="189" spans="12:15" ht="12.75">
      <c r="L189" s="10"/>
      <c r="O189" s="10"/>
    </row>
    <row r="190" ht="12.75">
      <c r="O190" s="10"/>
    </row>
  </sheetData>
  <sheetProtection/>
  <autoFilter ref="M1:M190"/>
  <printOptions horizontalCentered="1"/>
  <pageMargins left="0" right="0" top="0.3937007874015748" bottom="0.3937007874015748" header="0" footer="0.11811023622047245"/>
  <pageSetup horizontalDpi="600" verticalDpi="600" orientation="portrait" paperSize="9" r:id="rId1"/>
  <headerFooter alignWithMargins="0">
    <oddHeader>&amp;CRozbor hospodaření ke 31.12.2009&amp;R&amp;P</oddHeader>
  </headerFooter>
  <rowBreaks count="1" manualBreakCount="1">
    <brk id="1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75390625" style="0" customWidth="1"/>
    <col min="2" max="2" width="3.25390625" style="0" bestFit="1" customWidth="1"/>
    <col min="3" max="3" width="53.625" style="0" customWidth="1"/>
    <col min="4" max="4" width="13.625" style="0" bestFit="1" customWidth="1"/>
    <col min="5" max="5" width="12.625" style="0" customWidth="1"/>
    <col min="6" max="6" width="14.875" style="0" customWidth="1"/>
  </cols>
  <sheetData>
    <row r="1" spans="3:5" ht="18.75" thickBot="1">
      <c r="C1" s="232" t="s">
        <v>261</v>
      </c>
      <c r="D1" s="233"/>
      <c r="E1" s="233"/>
    </row>
    <row r="2" spans="4:6" ht="13.5" thickBot="1">
      <c r="D2" s="233"/>
      <c r="E2" s="233"/>
      <c r="F2" s="2"/>
    </row>
    <row r="3" spans="1:7" ht="13.5" thickBot="1">
      <c r="A3" s="158" t="s">
        <v>189</v>
      </c>
      <c r="B3" s="392"/>
      <c r="C3" s="234" t="s">
        <v>1100</v>
      </c>
      <c r="D3" s="156" t="s">
        <v>475</v>
      </c>
      <c r="E3" s="156" t="s">
        <v>194</v>
      </c>
      <c r="F3" s="36"/>
      <c r="G3" s="36"/>
    </row>
    <row r="4" spans="1:7" ht="13.5" thickBot="1">
      <c r="A4" s="31"/>
      <c r="B4" s="31"/>
      <c r="D4" s="9"/>
      <c r="E4" s="4"/>
      <c r="F4" s="2"/>
      <c r="G4" s="2"/>
    </row>
    <row r="5" spans="1:7" ht="12.75">
      <c r="A5" s="721">
        <v>8113</v>
      </c>
      <c r="B5" s="722"/>
      <c r="C5" s="723" t="s">
        <v>572</v>
      </c>
      <c r="D5" s="724">
        <v>0</v>
      </c>
      <c r="E5" s="730">
        <v>82571.004</v>
      </c>
      <c r="F5" s="2"/>
      <c r="G5" s="2"/>
    </row>
    <row r="6" spans="1:7" ht="12.75">
      <c r="A6" s="769">
        <v>8114</v>
      </c>
      <c r="B6" s="130"/>
      <c r="C6" s="263" t="s">
        <v>573</v>
      </c>
      <c r="D6" s="323">
        <v>0</v>
      </c>
      <c r="E6" s="770">
        <v>-82571</v>
      </c>
      <c r="F6" s="2"/>
      <c r="G6" s="2"/>
    </row>
    <row r="7" spans="1:7" ht="12.75">
      <c r="A7" s="725">
        <v>8115</v>
      </c>
      <c r="B7" s="30"/>
      <c r="C7" s="11" t="s">
        <v>267</v>
      </c>
      <c r="D7" s="116">
        <v>12013</v>
      </c>
      <c r="E7" s="726">
        <v>-6574</v>
      </c>
      <c r="F7" s="164"/>
      <c r="G7" s="236"/>
    </row>
    <row r="8" spans="1:7" ht="13.5" thickBot="1">
      <c r="A8" s="239">
        <v>8124</v>
      </c>
      <c r="B8" s="727"/>
      <c r="C8" s="728" t="s">
        <v>268</v>
      </c>
      <c r="D8" s="805">
        <v>-9156</v>
      </c>
      <c r="E8" s="729">
        <v>-9161</v>
      </c>
      <c r="F8" s="164"/>
      <c r="G8" s="237"/>
    </row>
    <row r="9" spans="1:7" ht="16.5" thickBot="1">
      <c r="A9" s="4"/>
      <c r="B9" s="4"/>
      <c r="C9" s="235" t="s">
        <v>260</v>
      </c>
      <c r="D9" s="300">
        <f>SUM(D5:D8)</f>
        <v>2857</v>
      </c>
      <c r="E9" s="583">
        <f>SUM(E5:E8)</f>
        <v>-15734.996</v>
      </c>
      <c r="F9" s="582"/>
      <c r="G9" s="238"/>
    </row>
    <row r="10" spans="4:6" ht="12.75">
      <c r="D10" s="10"/>
      <c r="F10" s="4"/>
    </row>
    <row r="12" ht="15">
      <c r="C12" s="462" t="s">
        <v>476</v>
      </c>
    </row>
    <row r="14" spans="3:4" ht="12.75">
      <c r="C14" t="s">
        <v>477</v>
      </c>
      <c r="D14" s="10">
        <v>18489.93</v>
      </c>
    </row>
    <row r="15" spans="3:4" ht="12.75">
      <c r="C15" t="s">
        <v>478</v>
      </c>
      <c r="D15" s="10">
        <v>0</v>
      </c>
    </row>
    <row r="16" spans="3:4" ht="12.75">
      <c r="C16" t="s">
        <v>479</v>
      </c>
      <c r="D16" s="10">
        <v>98.4</v>
      </c>
    </row>
    <row r="17" ht="12.75">
      <c r="D17" s="10"/>
    </row>
    <row r="18" spans="3:4" ht="12.75">
      <c r="C18" s="56" t="s">
        <v>480</v>
      </c>
      <c r="D18" s="467">
        <f>SUM(D14:D17)</f>
        <v>18588.33</v>
      </c>
    </row>
    <row r="20" spans="3:4" ht="12.75">
      <c r="C20" s="56"/>
      <c r="D20" s="467"/>
    </row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adm04</cp:lastModifiedBy>
  <cp:lastPrinted>2010-06-07T12:55:33Z</cp:lastPrinted>
  <dcterms:created xsi:type="dcterms:W3CDTF">2003-11-20T14:31:25Z</dcterms:created>
  <dcterms:modified xsi:type="dcterms:W3CDTF">2010-06-08T13:03:12Z</dcterms:modified>
  <cp:category/>
  <cp:version/>
  <cp:contentType/>
  <cp:contentStatus/>
</cp:coreProperties>
</file>